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t40\Dropbox\"/>
    </mc:Choice>
  </mc:AlternateContent>
  <bookViews>
    <workbookView xWindow="0" yWindow="0" windowWidth="15270" windowHeight="7260"/>
  </bookViews>
  <sheets>
    <sheet name="Data" sheetId="1" r:id="rId1"/>
    <sheet name="Kvalitativní znak" sheetId="12" r:id="rId2"/>
    <sheet name="pom" sheetId="2" state="hidden" r:id="rId3"/>
    <sheet name="Kvantitativní znak - automat." sheetId="7" r:id="rId4"/>
    <sheet name="Kvantitativní znak" sheetId="14" r:id="rId5"/>
  </sheets>
  <definedNames>
    <definedName name="data_kvant">OFFSET('Kvantitativní znak - automat.'!$B$8,0,0,COUNT(id),1)</definedName>
    <definedName name="data_kvant_bez">OFFSET('Kvantitativní znak - automat.'!$D$8,0,0,COUNT(id),1)</definedName>
    <definedName name="des">'Kvantitativní znak - automat.'!$M$4</definedName>
    <definedName name="DM">'Kvantitativní znak - automat.'!$G$26</definedName>
    <definedName name="dolni_mez">'Kvantitativní znak'!$G$31</definedName>
    <definedName name="HM">'Kvantitativní znak - automat.'!$G$27</definedName>
    <definedName name="horni_mez">'Kvantitativní znak'!$G$32</definedName>
    <definedName name="id">OFFSET('Kvantitativní znak - automat.'!$A$8,0,0,COUNTA('Kvantitativní znak - automat.'!$A$8:$A$102),1)</definedName>
    <definedName name="IQR">'Kvantitativní znak - automat.'!$G$23</definedName>
    <definedName name="kvartil1">'Kvantitativní znak - automat.'!$G$12</definedName>
    <definedName name="kvartil3">'Kvantitativní znak - automat.'!$G$15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4" l="1"/>
  <c r="G35" i="14"/>
  <c r="G32" i="14"/>
  <c r="G31" i="14"/>
  <c r="G28" i="14"/>
  <c r="G14" i="14"/>
  <c r="G23" i="14"/>
  <c r="G21" i="14"/>
  <c r="G20" i="14"/>
  <c r="G19" i="14"/>
  <c r="G18" i="14"/>
  <c r="G17" i="14"/>
  <c r="G16" i="14"/>
  <c r="G13" i="14"/>
  <c r="F12" i="14"/>
  <c r="I12" i="14" s="1"/>
  <c r="L12" i="14" s="1"/>
  <c r="D12" i="14"/>
  <c r="B12" i="14"/>
  <c r="G14" i="7"/>
  <c r="G24" i="14" l="1"/>
  <c r="G9" i="7"/>
  <c r="G8" i="7"/>
  <c r="F7" i="7"/>
  <c r="I7" i="7" s="1"/>
  <c r="L7" i="7" s="1"/>
  <c r="D7" i="7"/>
  <c r="B7" i="7"/>
  <c r="G12" i="7" l="1"/>
  <c r="G16" i="7"/>
  <c r="G11" i="7"/>
  <c r="G13" i="7"/>
  <c r="G15" i="7"/>
  <c r="G18" i="7"/>
  <c r="G23" i="7" l="1"/>
  <c r="G27" i="7" s="1"/>
  <c r="G19" i="7"/>
  <c r="G31" i="7" l="1"/>
  <c r="G30" i="7"/>
  <c r="G26" i="7"/>
  <c r="D9" i="7" l="1"/>
  <c r="D11" i="7"/>
  <c r="D13" i="7"/>
  <c r="D15" i="7"/>
  <c r="D17" i="7"/>
  <c r="D19" i="7"/>
  <c r="D21" i="7"/>
  <c r="D23" i="7"/>
  <c r="D25" i="7"/>
  <c r="D27" i="7"/>
  <c r="D29" i="7"/>
  <c r="D31" i="7"/>
  <c r="D33" i="7"/>
  <c r="D35" i="7"/>
  <c r="D37" i="7"/>
  <c r="D39" i="7"/>
  <c r="D41" i="7"/>
  <c r="D43" i="7"/>
  <c r="D45" i="7"/>
  <c r="D47" i="7"/>
  <c r="D49" i="7"/>
  <c r="D51" i="7"/>
  <c r="D53" i="7"/>
  <c r="D55" i="7"/>
  <c r="D57" i="7"/>
  <c r="D59" i="7"/>
  <c r="D61" i="7"/>
  <c r="D63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5" i="7"/>
  <c r="D97" i="7"/>
  <c r="D99" i="7"/>
  <c r="D101" i="7"/>
  <c r="D10" i="7"/>
  <c r="D12" i="7"/>
  <c r="D14" i="7"/>
  <c r="D16" i="7"/>
  <c r="D18" i="7"/>
  <c r="D20" i="7"/>
  <c r="D22" i="7"/>
  <c r="D24" i="7"/>
  <c r="D26" i="7"/>
  <c r="D28" i="7"/>
  <c r="D30" i="7"/>
  <c r="D32" i="7"/>
  <c r="D34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8" i="7"/>
  <c r="D92" i="7"/>
  <c r="D96" i="7"/>
  <c r="D100" i="7"/>
  <c r="D86" i="7"/>
  <c r="D90" i="7"/>
  <c r="D94" i="7"/>
  <c r="D98" i="7"/>
  <c r="D102" i="7"/>
  <c r="D8" i="7"/>
  <c r="J14" i="7" l="1"/>
  <c r="M14" i="7" s="1"/>
  <c r="J18" i="7"/>
  <c r="M18" i="7" s="1"/>
  <c r="J15" i="7"/>
  <c r="M15" i="7" s="1"/>
  <c r="J13" i="7"/>
  <c r="M13" i="7" s="1"/>
  <c r="J11" i="7"/>
  <c r="M11" i="7" s="1"/>
  <c r="J8" i="7"/>
  <c r="M8" i="7" s="1"/>
  <c r="J16" i="7"/>
  <c r="M16" i="7" s="1"/>
  <c r="J12" i="7"/>
  <c r="M12" i="7" s="1"/>
  <c r="J9" i="7"/>
  <c r="M9" i="7" s="1"/>
  <c r="J19" i="7" l="1"/>
  <c r="M19" i="7" s="1"/>
  <c r="A3" i="2" l="1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A2" i="2"/>
  <c r="B3" i="1"/>
  <c r="B1" i="2" s="1"/>
  <c r="C3" i="1"/>
  <c r="C1" i="2" s="1"/>
  <c r="D3" i="1"/>
  <c r="D1" i="2" s="1"/>
  <c r="E3" i="1"/>
  <c r="E1" i="2" s="1"/>
  <c r="F3" i="1"/>
  <c r="F1" i="2" s="1"/>
  <c r="G3" i="1"/>
  <c r="G1" i="2" s="1"/>
  <c r="H3" i="1"/>
  <c r="H1" i="2" s="1"/>
  <c r="I3" i="1"/>
  <c r="I1" i="2" s="1"/>
  <c r="J3" i="1"/>
  <c r="J1" i="2" s="1"/>
  <c r="K3" i="1"/>
  <c r="K1" i="2" s="1"/>
  <c r="L3" i="1"/>
  <c r="L1" i="2" s="1"/>
  <c r="M3" i="1"/>
  <c r="M1" i="2" s="1"/>
  <c r="N3" i="1"/>
  <c r="N1" i="2" s="1"/>
  <c r="O3" i="1"/>
  <c r="O1" i="2" s="1"/>
  <c r="P3" i="1"/>
  <c r="P1" i="2" s="1"/>
  <c r="Q3" i="1"/>
  <c r="Q1" i="2" s="1"/>
  <c r="R3" i="1"/>
  <c r="R1" i="2" s="1"/>
  <c r="S3" i="1"/>
  <c r="S1" i="2" s="1"/>
  <c r="T3" i="1"/>
  <c r="T1" i="2" s="1"/>
  <c r="U3" i="1"/>
  <c r="U1" i="2" s="1"/>
  <c r="V3" i="1"/>
  <c r="V1" i="2" s="1"/>
  <c r="A3" i="1"/>
  <c r="A1" i="2" s="1"/>
</calcChain>
</file>

<file path=xl/sharedStrings.xml><?xml version="1.0" encoding="utf-8"?>
<sst xmlns="http://schemas.openxmlformats.org/spreadsheetml/2006/main" count="505" uniqueCount="96">
  <si>
    <t>Časová značka</t>
  </si>
  <si>
    <t>Chcete po maturitě studovat na VŠ?</t>
  </si>
  <si>
    <t>Chcete studovat nějaký matematický obor (Výpočetní matematika, Numerická matematika, Statistika, Finanční matematika,….)?</t>
  </si>
  <si>
    <t>Kde sídlí VŠ, kterou chcete studovat?</t>
  </si>
  <si>
    <t>Jakou roli při vašem rozhodování o budoucí VŠ hrají následující skutečnosti? [Reference od kamarádů a známých]</t>
  </si>
  <si>
    <t>Jakou roli při vašem rozhodování o budoucí VŠ hrají následující skutečnosti? [ Osobní zkušenost s akcemi pořádanými školou (Škomam, DOD, semináře k olympiádám,…)]</t>
  </si>
  <si>
    <t>Jakou roli při vašem rozhodování o budoucí VŠ hrají následující skutečnosti? [ Finanční náklady na studium (ubytování, dojíždění, školné)]</t>
  </si>
  <si>
    <t>Jakou roli při vašem rozhodování o budoucí VŠ hrají následující skutečnosti? [Možnost získání stipendia]</t>
  </si>
  <si>
    <t>Jakou roli při vašem rozhodování o budoucí VŠ hrají následující skutečnosti? [ Kampus (moderní učebny, budovy, společenské prostory, atmosféra kampusu)]</t>
  </si>
  <si>
    <t>Jakou roli při vašem rozhodování o budoucí VŠ hrají následující skutečnosti? [ Technická vybavenost školy (počítačové učebny, přístrojové vybavení, softwarové vybavení)]</t>
  </si>
  <si>
    <t>Jakou roli při vašem rozhodování o budoucí VŠ hrají následující skutečnosti? [Možnosti praxe ve firmách]</t>
  </si>
  <si>
    <t>Jakou roli při vašem rozhodování o budoucí VŠ hrají následující skutečnosti? [Sportovní zázemí školy]</t>
  </si>
  <si>
    <t>Jakou roli při vašem rozhodování o budoucí VŠ hrají následující skutečnosti? [Možnosti kulturního vyžití]</t>
  </si>
  <si>
    <t>Upřednostňujete studium malých nebo velkých studijních oborů?</t>
  </si>
  <si>
    <t>Jak velký vliv na vás mají následující informace uvedené na webových stránkách studijních oborů? [Konkrétní možnosti budoucího uplatnění ]</t>
  </si>
  <si>
    <t>Jak velký vliv na vás mají následující informace uvedené na webových stránkách studijních oborů? [Obsahy studovaných předmětů oboru]</t>
  </si>
  <si>
    <t>Jak velký vliv na vás mají následující informace uvedené na webových stránkách studijních oborů? [Nabízené a realizované diplomové práce]</t>
  </si>
  <si>
    <t>Jak velký vliv na vás mají následující informace uvedené na webových stránkách studijních oborů? [Úspěchy studentů oboru]</t>
  </si>
  <si>
    <t>Jak velký vliv na vás mají následující informace uvedené na webových stránkách studijních oborů? [Možnosti studijních stáží v zahraničí]</t>
  </si>
  <si>
    <t>Jak velký vliv na vás mají následující informace uvedené na webových stránkách studijních oborů? [ Společenský život na oboru (výlety, společné akce studentů a pedagogů, semináře)]</t>
  </si>
  <si>
    <t>Do jaké nejvyšší kategorie úspěšných studentů vaší věkové skupiny byste sami sebe zařadili?</t>
  </si>
  <si>
    <t>Jaký čistý nástupní plat očekáváte po absolvování VŠ?</t>
  </si>
  <si>
    <t>Ne</t>
  </si>
  <si>
    <t>Nevím</t>
  </si>
  <si>
    <t>Ano</t>
  </si>
  <si>
    <t>Ostrava</t>
  </si>
  <si>
    <t>Malých (individuální přístup pedagogů)</t>
  </si>
  <si>
    <t>TOP 20%</t>
  </si>
  <si>
    <t>Praha</t>
  </si>
  <si>
    <t>TOP 5%</t>
  </si>
  <si>
    <t>Brno</t>
  </si>
  <si>
    <t>Velkých (anonymita)</t>
  </si>
  <si>
    <t>TOP 2%</t>
  </si>
  <si>
    <t>TOP 10%</t>
  </si>
  <si>
    <t>ID</t>
  </si>
  <si>
    <t>Studium na VŠ</t>
  </si>
  <si>
    <t>Matematický obor</t>
  </si>
  <si>
    <t>Lokace VŠ</t>
  </si>
  <si>
    <t>Vliv osobních referencí</t>
  </si>
  <si>
    <t>Vliv osobní zkušenosti</t>
  </si>
  <si>
    <t>Vliv finanční náročnosti</t>
  </si>
  <si>
    <t>Vliv možnosti stipendia</t>
  </si>
  <si>
    <t>Vliv stavu kampusu</t>
  </si>
  <si>
    <t>Vliv technického vybavení školy</t>
  </si>
  <si>
    <t>Vliv možnosti praxe</t>
  </si>
  <si>
    <t>Vliv možnosti kulturního vyžití</t>
  </si>
  <si>
    <t>Vliv existence sportovního zázemí</t>
  </si>
  <si>
    <t>Preference dle velikosti studijních oborů</t>
  </si>
  <si>
    <t>Web - možnosti uplatnění</t>
  </si>
  <si>
    <t>Web - náplň studia</t>
  </si>
  <si>
    <t>Web - diplomové práce</t>
  </si>
  <si>
    <t>Web - úspěchy studentů</t>
  </si>
  <si>
    <t>Web - možnosti stáží</t>
  </si>
  <si>
    <t>Web - společenský život</t>
  </si>
  <si>
    <t>Sebehodnocení</t>
  </si>
  <si>
    <t>Očekávaný příjem</t>
  </si>
  <si>
    <t/>
  </si>
  <si>
    <t>Zatím jsem si studijní obor nevybral(a).</t>
  </si>
  <si>
    <t>Více než polovina vrstevníků je lepšími studenty než já.</t>
  </si>
  <si>
    <t>Zatím jsem si konkrétní VŠ nevybral/a.</t>
  </si>
  <si>
    <t>V zahraničí</t>
  </si>
  <si>
    <t>TOP 50%</t>
  </si>
  <si>
    <t>Olomouc</t>
  </si>
  <si>
    <t>Jiné město v ČR</t>
  </si>
  <si>
    <t>počet des. míst</t>
  </si>
  <si>
    <t>bez odlehlých pozorování</t>
  </si>
  <si>
    <t>původní datový soubor</t>
  </si>
  <si>
    <t>po odstranění odlehlých pozorování</t>
  </si>
  <si>
    <t>zaokrouhleno</t>
  </si>
  <si>
    <t>Míry polohy</t>
  </si>
  <si>
    <t>minimum</t>
  </si>
  <si>
    <t>dolní kvartil</t>
  </si>
  <si>
    <t>medián</t>
  </si>
  <si>
    <t>průměr</t>
  </si>
  <si>
    <t>horní kvartil</t>
  </si>
  <si>
    <t>maximum</t>
  </si>
  <si>
    <t>Míry variability</t>
  </si>
  <si>
    <t>směrodatná odchylka</t>
  </si>
  <si>
    <t>variační koeficient (%)</t>
  </si>
  <si>
    <t>Identifikace odlehlých pozorování</t>
  </si>
  <si>
    <t>Interkvartilové rozpětí</t>
  </si>
  <si>
    <t>Vnitřní hradby</t>
  </si>
  <si>
    <t>dolní mez</t>
  </si>
  <si>
    <t>horní mez</t>
  </si>
  <si>
    <t>© Martina Litschmannová (2016)</t>
  </si>
  <si>
    <t>Očekávaný příjem (Kč)</t>
  </si>
  <si>
    <t>počet respondentů</t>
  </si>
  <si>
    <t>Název proměnné:</t>
  </si>
  <si>
    <t>počet chybějících hodnot</t>
  </si>
  <si>
    <t>Vnější hradby</t>
  </si>
  <si>
    <t xml:space="preserve">Explorační analýza kvantitativních dat </t>
  </si>
  <si>
    <t>2. V poli názvů pojmenujte očekávaný příjem "data".</t>
  </si>
  <si>
    <t>1. V poli názvů pojmenujte identifikační čísla statistických jednotek "ident".</t>
  </si>
  <si>
    <t>3. Pole, v nichž jsou vypočteny meze vnitřních hradeb jsou pojmenována "dolni_mez" a "horni mez". Využijte pojmenovaných názvů k identifikaci odlehlých pozorování a jejich odstranění z původního datového souboru.</t>
  </si>
  <si>
    <t>4. V poli názvů pojmenujte očekávaný příjem bez odlehlých pozorování "data_bez" a využijte tohoto pojmenování při výpočtu výběrových charakteristik datového souboru bez odlehlých pozorování (sloupec J).</t>
  </si>
  <si>
    <t>5. V poli názvu pojmenujte buňku M8 "des_m" a využijte odkazu na tuto buňku při výpočtu zaokrouhlených výběrových charakteristik (sloupec 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</si>
</sst>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d/m/yy\ h:mm;@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1" xfId="0" applyFont="1" applyBorder="1" applyAlignment="1">
      <alignment wrapText="1"/>
    </xf>
    <xf numFmtId="2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 textRotation="90" wrapText="1"/>
    </xf>
    <xf numFmtId="169" fontId="0" fillId="0" borderId="0" xfId="0" applyNumberFormat="1"/>
    <xf numFmtId="11" fontId="3" fillId="0" borderId="1" xfId="0" applyNumberFormat="1" applyFont="1" applyBorder="1" applyAlignment="1">
      <alignment horizontal="right" wrapText="1"/>
    </xf>
    <xf numFmtId="0" fontId="4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0" fontId="6" fillId="4" borderId="0" xfId="0" applyFont="1" applyFill="1"/>
    <xf numFmtId="0" fontId="4" fillId="4" borderId="0" xfId="0" applyFont="1" applyFill="1" applyAlignment="1">
      <alignment horizontal="right"/>
    </xf>
    <xf numFmtId="0" fontId="7" fillId="4" borderId="0" xfId="0" applyFont="1" applyFill="1"/>
    <xf numFmtId="0" fontId="8" fillId="2" borderId="0" xfId="0" applyFont="1" applyFill="1"/>
    <xf numFmtId="0" fontId="8" fillId="2" borderId="2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/>
    <xf numFmtId="0" fontId="4" fillId="5" borderId="2" xfId="0" applyFont="1" applyFill="1" applyBorder="1" applyAlignment="1">
      <alignment horizontal="left"/>
    </xf>
    <xf numFmtId="0" fontId="1" fillId="4" borderId="0" xfId="0" applyFont="1" applyFill="1"/>
    <xf numFmtId="0" fontId="12" fillId="4" borderId="0" xfId="0" applyFont="1" applyFill="1"/>
    <xf numFmtId="0" fontId="12" fillId="4" borderId="0" xfId="0" applyFont="1" applyFill="1" applyAlignment="1">
      <alignment horizontal="right"/>
    </xf>
    <xf numFmtId="0" fontId="13" fillId="4" borderId="0" xfId="0" applyFont="1" applyFill="1"/>
    <xf numFmtId="0" fontId="8" fillId="2" borderId="0" xfId="0" applyFont="1" applyFill="1" applyAlignment="1">
      <alignment horizontal="left"/>
    </xf>
    <xf numFmtId="0" fontId="10" fillId="7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9" fillId="7" borderId="2" xfId="0" applyFont="1" applyFill="1" applyBorder="1" applyAlignment="1">
      <alignment horizontal="center"/>
    </xf>
    <xf numFmtId="0" fontId="4" fillId="5" borderId="2" xfId="0" applyFont="1" applyFill="1" applyBorder="1"/>
    <xf numFmtId="0" fontId="8" fillId="3" borderId="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2" fontId="3" fillId="0" borderId="1" xfId="0" applyNumberFormat="1" applyFont="1" applyBorder="1" applyAlignment="1">
      <alignment wrapText="1"/>
    </xf>
    <xf numFmtId="2" fontId="0" fillId="0" borderId="0" xfId="0" applyNumberFormat="1" applyAlignment="1"/>
    <xf numFmtId="2" fontId="0" fillId="0" borderId="0" xfId="0" applyNumberFormat="1"/>
    <xf numFmtId="0" fontId="10" fillId="2" borderId="4" xfId="0" applyNumberFormat="1" applyFont="1" applyFill="1" applyBorder="1" applyAlignment="1">
      <alignment horizontal="center"/>
    </xf>
    <xf numFmtId="0" fontId="16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textRotation="90" wrapText="1"/>
    </xf>
    <xf numFmtId="0" fontId="19" fillId="0" borderId="0" xfId="0" applyFo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/>
    <xf numFmtId="0" fontId="5" fillId="4" borderId="0" xfId="0" applyFont="1" applyFill="1" applyAlignment="1">
      <alignment horizontal="center"/>
    </xf>
    <xf numFmtId="0" fontId="20" fillId="6" borderId="0" xfId="0" applyFont="1" applyFill="1"/>
    <xf numFmtId="0" fontId="14" fillId="6" borderId="0" xfId="0" applyFont="1" applyFill="1"/>
    <xf numFmtId="0" fontId="14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5" fillId="5" borderId="2" xfId="0" applyFont="1" applyFill="1" applyBorder="1"/>
    <xf numFmtId="0" fontId="17" fillId="7" borderId="2" xfId="0" applyFont="1" applyFill="1" applyBorder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4" fillId="2" borderId="2" xfId="0" applyFont="1" applyFill="1" applyBorder="1"/>
    <xf numFmtId="0" fontId="20" fillId="7" borderId="2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4" fillId="3" borderId="4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left" vertical="center"/>
    </xf>
    <xf numFmtId="0" fontId="15" fillId="0" borderId="2" xfId="0" applyNumberFormat="1" applyFont="1" applyBorder="1" applyAlignment="1">
      <alignment horizontal="center" wrapText="1"/>
    </xf>
    <xf numFmtId="0" fontId="17" fillId="2" borderId="4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8" fillId="2" borderId="2" xfId="0" applyFont="1" applyFill="1" applyBorder="1"/>
    <xf numFmtId="0" fontId="17" fillId="7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8" fillId="2" borderId="0" xfId="0" applyFont="1" applyFill="1" applyBorder="1"/>
    <xf numFmtId="0" fontId="17" fillId="2" borderId="3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7" fillId="2" borderId="4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</cellXfs>
  <cellStyles count="1">
    <cellStyle name="Normální" xfId="0" builtinId="0"/>
  </cellStyles>
  <dxfs count="1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1"/>
  <sheetViews>
    <sheetView tabSelected="1" topLeftCell="A2" workbookViewId="0">
      <selection activeCell="A2" sqref="A2"/>
    </sheetView>
  </sheetViews>
  <sheetFormatPr defaultRowHeight="15" x14ac:dyDescent="0.25"/>
  <cols>
    <col min="1" max="1" width="13.42578125" style="7" bestFit="1" customWidth="1"/>
    <col min="2" max="2" width="5.7109375" style="7" bestFit="1" customWidth="1"/>
    <col min="3" max="3" width="13" style="7" bestFit="1" customWidth="1"/>
    <col min="4" max="4" width="9.7109375" style="7" bestFit="1" customWidth="1"/>
    <col min="5" max="5" width="13" style="7" bestFit="1" customWidth="1"/>
    <col min="6" max="6" width="17.85546875" style="7" bestFit="1" customWidth="1"/>
    <col min="7" max="7" width="13" style="7" bestFit="1" customWidth="1"/>
    <col min="8" max="8" width="10.5703125" style="7" bestFit="1" customWidth="1"/>
    <col min="9" max="10" width="15.42578125" style="7" bestFit="1" customWidth="1"/>
    <col min="11" max="13" width="10.5703125" style="7" bestFit="1" customWidth="1"/>
    <col min="14" max="14" width="19.85546875" style="7" customWidth="1"/>
    <col min="15" max="19" width="13" style="7" bestFit="1" customWidth="1"/>
    <col min="20" max="20" width="20.28515625" style="7" bestFit="1" customWidth="1"/>
    <col min="21" max="21" width="10.5703125" style="7" bestFit="1" customWidth="1"/>
    <col min="22" max="22" width="9.140625" style="7"/>
    <col min="23" max="23" width="11.85546875" bestFit="1" customWidth="1"/>
  </cols>
  <sheetData>
    <row r="1" spans="1:22" s="8" customFormat="1" ht="83.25" hidden="1" customHeight="1" thickBot="1" x14ac:dyDescent="0.3">
      <c r="A1" s="9" t="s">
        <v>34</v>
      </c>
      <c r="B1" s="9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9" t="s">
        <v>41</v>
      </c>
      <c r="I1" s="9" t="s">
        <v>42</v>
      </c>
      <c r="J1" s="9" t="s">
        <v>43</v>
      </c>
      <c r="K1" s="9" t="s">
        <v>44</v>
      </c>
      <c r="L1" s="9" t="s">
        <v>46</v>
      </c>
      <c r="M1" s="9" t="s">
        <v>45</v>
      </c>
      <c r="N1" s="9" t="s">
        <v>47</v>
      </c>
      <c r="O1" s="9" t="s">
        <v>48</v>
      </c>
      <c r="P1" s="9" t="s">
        <v>49</v>
      </c>
      <c r="Q1" s="9" t="s">
        <v>50</v>
      </c>
      <c r="R1" s="9" t="s">
        <v>51</v>
      </c>
      <c r="S1" s="9" t="s">
        <v>52</v>
      </c>
      <c r="T1" s="9" t="s">
        <v>53</v>
      </c>
      <c r="U1" s="9" t="s">
        <v>54</v>
      </c>
      <c r="V1" s="9" t="s">
        <v>55</v>
      </c>
    </row>
    <row r="2" spans="1:22" s="4" customFormat="1" ht="143.25" customHeight="1" thickBo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</row>
    <row r="3" spans="1:22" s="4" customFormat="1" ht="95.25" customHeight="1" thickBot="1" x14ac:dyDescent="0.3">
      <c r="A3" s="6" t="str">
        <f>A1</f>
        <v>ID</v>
      </c>
      <c r="B3" s="6" t="str">
        <f>B1</f>
        <v>Studium na VŠ</v>
      </c>
      <c r="C3" s="6" t="str">
        <f>C1</f>
        <v>Matematický obor</v>
      </c>
      <c r="D3" s="6" t="str">
        <f>D1</f>
        <v>Lokace VŠ</v>
      </c>
      <c r="E3" s="6" t="str">
        <f>E1</f>
        <v>Vliv osobních referencí</v>
      </c>
      <c r="F3" s="6" t="str">
        <f>F1</f>
        <v>Vliv osobní zkušenosti</v>
      </c>
      <c r="G3" s="6" t="str">
        <f>G1</f>
        <v>Vliv finanční náročnosti</v>
      </c>
      <c r="H3" s="6" t="str">
        <f>H1</f>
        <v>Vliv možnosti stipendia</v>
      </c>
      <c r="I3" s="6" t="str">
        <f>I1</f>
        <v>Vliv stavu kampusu</v>
      </c>
      <c r="J3" s="6" t="str">
        <f>J1</f>
        <v>Vliv technického vybavení školy</v>
      </c>
      <c r="K3" s="6" t="str">
        <f>K1</f>
        <v>Vliv možnosti praxe</v>
      </c>
      <c r="L3" s="6" t="str">
        <f>L1</f>
        <v>Vliv existence sportovního zázemí</v>
      </c>
      <c r="M3" s="6" t="str">
        <f>M1</f>
        <v>Vliv možnosti kulturního vyžití</v>
      </c>
      <c r="N3" s="6" t="str">
        <f>N1</f>
        <v>Preference dle velikosti studijních oborů</v>
      </c>
      <c r="O3" s="6" t="str">
        <f>O1</f>
        <v>Web - možnosti uplatnění</v>
      </c>
      <c r="P3" s="6" t="str">
        <f>P1</f>
        <v>Web - náplň studia</v>
      </c>
      <c r="Q3" s="6" t="str">
        <f>Q1</f>
        <v>Web - diplomové práce</v>
      </c>
      <c r="R3" s="6" t="str">
        <f>R1</f>
        <v>Web - úspěchy studentů</v>
      </c>
      <c r="S3" s="6" t="str">
        <f>S1</f>
        <v>Web - možnosti stáží</v>
      </c>
      <c r="T3" s="6" t="str">
        <f>T1</f>
        <v>Web - společenský život</v>
      </c>
      <c r="U3" s="6" t="str">
        <f>U1</f>
        <v>Sebehodnocení</v>
      </c>
      <c r="V3" s="6" t="str">
        <f>V1</f>
        <v>Očekávaný příjem</v>
      </c>
    </row>
    <row r="4" spans="1:22" s="5" customFormat="1" ht="27" thickBot="1" x14ac:dyDescent="0.3">
      <c r="A4" s="2">
        <v>42403.382638888892</v>
      </c>
      <c r="B4" s="1" t="s">
        <v>24</v>
      </c>
      <c r="C4" s="1" t="s">
        <v>22</v>
      </c>
      <c r="D4" s="1" t="s">
        <v>28</v>
      </c>
      <c r="E4" s="3">
        <v>5</v>
      </c>
      <c r="F4" s="3">
        <v>5</v>
      </c>
      <c r="G4" s="3">
        <v>1</v>
      </c>
      <c r="H4" s="3">
        <v>5</v>
      </c>
      <c r="I4" s="3">
        <v>2</v>
      </c>
      <c r="J4" s="3">
        <v>4</v>
      </c>
      <c r="K4" s="3">
        <v>5</v>
      </c>
      <c r="L4" s="3">
        <v>2</v>
      </c>
      <c r="M4" s="3">
        <v>2</v>
      </c>
      <c r="N4" s="1" t="s">
        <v>26</v>
      </c>
      <c r="O4" s="3">
        <v>4</v>
      </c>
      <c r="P4" s="3">
        <v>4</v>
      </c>
      <c r="Q4" s="3">
        <v>3</v>
      </c>
      <c r="R4" s="3">
        <v>5</v>
      </c>
      <c r="S4" s="3">
        <v>5</v>
      </c>
      <c r="T4" s="3">
        <v>1</v>
      </c>
      <c r="U4" s="1" t="s">
        <v>27</v>
      </c>
      <c r="V4" s="3">
        <v>25000</v>
      </c>
    </row>
    <row r="5" spans="1:22" s="5" customFormat="1" ht="39.75" thickBot="1" x14ac:dyDescent="0.3">
      <c r="A5" s="2">
        <v>42403.383252314816</v>
      </c>
      <c r="B5" s="1" t="s">
        <v>24</v>
      </c>
      <c r="C5" s="1" t="s">
        <v>57</v>
      </c>
      <c r="D5" s="1" t="s">
        <v>25</v>
      </c>
      <c r="E5" s="3">
        <v>2</v>
      </c>
      <c r="F5" s="3">
        <v>1</v>
      </c>
      <c r="G5" s="3">
        <v>1</v>
      </c>
      <c r="H5" s="3">
        <v>2</v>
      </c>
      <c r="I5" s="3">
        <v>2</v>
      </c>
      <c r="J5" s="3">
        <v>1</v>
      </c>
      <c r="K5" s="3">
        <v>2</v>
      </c>
      <c r="L5" s="3">
        <v>1</v>
      </c>
      <c r="M5" s="3">
        <v>2</v>
      </c>
      <c r="N5" s="1" t="s">
        <v>31</v>
      </c>
      <c r="O5" s="3">
        <v>1</v>
      </c>
      <c r="P5" s="3">
        <v>1</v>
      </c>
      <c r="Q5" s="3">
        <v>2</v>
      </c>
      <c r="R5" s="3">
        <v>2</v>
      </c>
      <c r="S5" s="3">
        <v>2</v>
      </c>
      <c r="T5" s="3">
        <v>2</v>
      </c>
      <c r="U5" s="1" t="s">
        <v>32</v>
      </c>
      <c r="V5" s="3">
        <v>30000</v>
      </c>
    </row>
    <row r="6" spans="1:22" s="5" customFormat="1" ht="15.75" thickBot="1" x14ac:dyDescent="0.3">
      <c r="A6" s="2">
        <v>42403.409479166665</v>
      </c>
      <c r="B6" s="1" t="s">
        <v>24</v>
      </c>
      <c r="C6" s="1" t="s">
        <v>24</v>
      </c>
      <c r="D6" s="1" t="s">
        <v>28</v>
      </c>
      <c r="E6" s="3">
        <v>2</v>
      </c>
      <c r="F6" s="3">
        <v>2</v>
      </c>
      <c r="G6" s="3">
        <v>1</v>
      </c>
      <c r="H6" s="3">
        <v>2</v>
      </c>
      <c r="I6" s="3">
        <v>2</v>
      </c>
      <c r="J6" s="3">
        <v>2</v>
      </c>
      <c r="K6" s="3">
        <v>1</v>
      </c>
      <c r="L6" s="3">
        <v>4</v>
      </c>
      <c r="M6" s="3">
        <v>2</v>
      </c>
      <c r="N6" s="1" t="s">
        <v>31</v>
      </c>
      <c r="O6" s="3">
        <v>2</v>
      </c>
      <c r="P6" s="3">
        <v>2</v>
      </c>
      <c r="Q6" s="3">
        <v>3</v>
      </c>
      <c r="R6" s="3">
        <v>3</v>
      </c>
      <c r="S6" s="3">
        <v>2</v>
      </c>
      <c r="T6" s="3">
        <v>3</v>
      </c>
      <c r="U6" s="1" t="s">
        <v>27</v>
      </c>
      <c r="V6" s="3">
        <v>1500000000000</v>
      </c>
    </row>
    <row r="7" spans="1:22" s="5" customFormat="1" ht="78" thickBot="1" x14ac:dyDescent="0.3">
      <c r="A7" s="2">
        <v>42403.409710648149</v>
      </c>
      <c r="B7" s="1" t="s">
        <v>24</v>
      </c>
      <c r="C7" s="1" t="s">
        <v>57</v>
      </c>
      <c r="D7" s="1" t="s">
        <v>28</v>
      </c>
      <c r="E7" s="3">
        <v>3</v>
      </c>
      <c r="F7" s="3">
        <v>3</v>
      </c>
      <c r="G7" s="3">
        <v>4</v>
      </c>
      <c r="H7" s="3">
        <v>3</v>
      </c>
      <c r="I7" s="3">
        <v>3</v>
      </c>
      <c r="J7" s="3">
        <v>3</v>
      </c>
      <c r="K7" s="3">
        <v>4</v>
      </c>
      <c r="L7" s="3">
        <v>1</v>
      </c>
      <c r="M7" s="3">
        <v>2</v>
      </c>
      <c r="N7" s="1" t="s">
        <v>26</v>
      </c>
      <c r="O7" s="3">
        <v>5</v>
      </c>
      <c r="P7" s="3">
        <v>3</v>
      </c>
      <c r="Q7" s="3">
        <v>3</v>
      </c>
      <c r="R7" s="3">
        <v>2</v>
      </c>
      <c r="S7" s="3">
        <v>2</v>
      </c>
      <c r="T7" s="3">
        <v>1</v>
      </c>
      <c r="U7" s="1" t="s">
        <v>58</v>
      </c>
      <c r="V7" s="3">
        <v>24000</v>
      </c>
    </row>
    <row r="8" spans="1:22" s="5" customFormat="1" ht="27" thickBot="1" x14ac:dyDescent="0.3">
      <c r="A8" s="2">
        <v>42403.409930555557</v>
      </c>
      <c r="B8" s="1" t="s">
        <v>24</v>
      </c>
      <c r="C8" s="1" t="s">
        <v>22</v>
      </c>
      <c r="D8" s="1" t="s">
        <v>28</v>
      </c>
      <c r="E8" s="3">
        <v>5</v>
      </c>
      <c r="F8" s="3">
        <v>1</v>
      </c>
      <c r="G8" s="3">
        <v>1</v>
      </c>
      <c r="H8" s="3">
        <v>3</v>
      </c>
      <c r="I8" s="3">
        <v>2</v>
      </c>
      <c r="J8" s="3">
        <v>3</v>
      </c>
      <c r="K8" s="3">
        <v>5</v>
      </c>
      <c r="L8" s="3">
        <v>5</v>
      </c>
      <c r="M8" s="3">
        <v>5</v>
      </c>
      <c r="N8" s="1" t="s">
        <v>26</v>
      </c>
      <c r="O8" s="3">
        <v>2</v>
      </c>
      <c r="P8" s="3">
        <v>4</v>
      </c>
      <c r="Q8" s="3">
        <v>3</v>
      </c>
      <c r="R8" s="3">
        <v>3</v>
      </c>
      <c r="S8" s="3">
        <v>4</v>
      </c>
      <c r="T8" s="3">
        <v>5</v>
      </c>
      <c r="U8" s="1" t="s">
        <v>33</v>
      </c>
      <c r="V8" s="3">
        <v>40000</v>
      </c>
    </row>
    <row r="9" spans="1:22" s="5" customFormat="1" ht="78" thickBot="1" x14ac:dyDescent="0.3">
      <c r="A9" s="2">
        <v>42403.411215277774</v>
      </c>
      <c r="B9" s="1" t="s">
        <v>24</v>
      </c>
      <c r="C9" s="1" t="s">
        <v>57</v>
      </c>
      <c r="D9" s="1" t="s">
        <v>59</v>
      </c>
      <c r="E9" s="3">
        <v>5</v>
      </c>
      <c r="F9" s="3">
        <v>4</v>
      </c>
      <c r="G9" s="3">
        <v>3</v>
      </c>
      <c r="H9" s="3">
        <v>1</v>
      </c>
      <c r="I9" s="3">
        <v>4</v>
      </c>
      <c r="J9" s="3">
        <v>3</v>
      </c>
      <c r="K9" s="3">
        <v>4</v>
      </c>
      <c r="L9" s="3">
        <v>2</v>
      </c>
      <c r="M9" s="3">
        <v>3</v>
      </c>
      <c r="N9" s="1" t="s">
        <v>26</v>
      </c>
      <c r="O9" s="3">
        <v>5</v>
      </c>
      <c r="P9" s="3">
        <v>5</v>
      </c>
      <c r="Q9" s="3">
        <v>3</v>
      </c>
      <c r="R9" s="3">
        <v>2</v>
      </c>
      <c r="S9" s="3">
        <v>4</v>
      </c>
      <c r="T9" s="3">
        <v>4</v>
      </c>
      <c r="U9" s="1" t="s">
        <v>29</v>
      </c>
      <c r="V9" s="3">
        <v>25000</v>
      </c>
    </row>
    <row r="10" spans="1:22" s="5" customFormat="1" ht="78" thickBot="1" x14ac:dyDescent="0.3">
      <c r="A10" s="2">
        <v>42403.411620370367</v>
      </c>
      <c r="B10" s="1" t="s">
        <v>24</v>
      </c>
      <c r="C10" s="1" t="s">
        <v>24</v>
      </c>
      <c r="D10" s="1" t="s">
        <v>59</v>
      </c>
      <c r="E10" s="3">
        <v>4</v>
      </c>
      <c r="F10" s="3">
        <v>4</v>
      </c>
      <c r="G10" s="3">
        <v>3</v>
      </c>
      <c r="H10" s="3">
        <v>2</v>
      </c>
      <c r="I10" s="3">
        <v>3</v>
      </c>
      <c r="J10" s="3">
        <v>4</v>
      </c>
      <c r="K10" s="3">
        <v>4</v>
      </c>
      <c r="L10" s="3">
        <v>4</v>
      </c>
      <c r="M10" s="3">
        <v>4</v>
      </c>
      <c r="N10" s="1" t="s">
        <v>26</v>
      </c>
      <c r="O10" s="3">
        <v>5</v>
      </c>
      <c r="P10" s="3">
        <v>5</v>
      </c>
      <c r="Q10" s="3">
        <v>4</v>
      </c>
      <c r="R10" s="3">
        <v>5</v>
      </c>
      <c r="S10" s="3">
        <v>3</v>
      </c>
      <c r="T10" s="3">
        <v>4</v>
      </c>
      <c r="U10" s="1" t="s">
        <v>29</v>
      </c>
      <c r="V10" s="3">
        <v>25000</v>
      </c>
    </row>
    <row r="11" spans="1:22" s="5" customFormat="1" ht="27" thickBot="1" x14ac:dyDescent="0.3">
      <c r="A11" s="2">
        <v>42403.411851851852</v>
      </c>
      <c r="B11" s="1" t="s">
        <v>24</v>
      </c>
      <c r="C11" s="1" t="s">
        <v>22</v>
      </c>
      <c r="D11" s="1" t="s">
        <v>60</v>
      </c>
      <c r="E11" s="3">
        <v>1</v>
      </c>
      <c r="F11" s="3">
        <v>2</v>
      </c>
      <c r="G11" s="3">
        <v>5</v>
      </c>
      <c r="H11" s="3">
        <v>4</v>
      </c>
      <c r="I11" s="3">
        <v>3</v>
      </c>
      <c r="J11" s="3">
        <v>5</v>
      </c>
      <c r="K11" s="3">
        <v>3</v>
      </c>
      <c r="L11" s="3">
        <v>1</v>
      </c>
      <c r="M11" s="3">
        <v>1</v>
      </c>
      <c r="N11" s="1" t="s">
        <v>26</v>
      </c>
      <c r="O11" s="3">
        <v>1</v>
      </c>
      <c r="P11" s="3">
        <v>5</v>
      </c>
      <c r="Q11" s="3">
        <v>3</v>
      </c>
      <c r="R11" s="3">
        <v>3</v>
      </c>
      <c r="S11" s="3">
        <v>3</v>
      </c>
      <c r="T11" s="3">
        <v>1</v>
      </c>
      <c r="U11" s="1" t="s">
        <v>33</v>
      </c>
      <c r="V11" s="3">
        <v>25000</v>
      </c>
    </row>
    <row r="12" spans="1:22" s="5" customFormat="1" ht="27" thickBot="1" x14ac:dyDescent="0.3">
      <c r="A12" s="2">
        <v>42403.413159722222</v>
      </c>
      <c r="B12" s="1" t="s">
        <v>24</v>
      </c>
      <c r="C12" s="1" t="s">
        <v>22</v>
      </c>
      <c r="D12" s="1" t="s">
        <v>25</v>
      </c>
      <c r="E12" s="3">
        <v>4</v>
      </c>
      <c r="F12" s="3">
        <v>4</v>
      </c>
      <c r="G12" s="3">
        <v>2</v>
      </c>
      <c r="H12" s="3">
        <v>2</v>
      </c>
      <c r="I12" s="3">
        <v>3</v>
      </c>
      <c r="J12" s="3">
        <v>2</v>
      </c>
      <c r="K12" s="3">
        <v>1</v>
      </c>
      <c r="L12" s="3">
        <v>3</v>
      </c>
      <c r="M12" s="3">
        <v>1</v>
      </c>
      <c r="N12" s="1" t="s">
        <v>26</v>
      </c>
      <c r="O12" s="3">
        <v>1</v>
      </c>
      <c r="P12" s="3">
        <v>1</v>
      </c>
      <c r="Q12" s="3">
        <v>2</v>
      </c>
      <c r="R12" s="3">
        <v>2</v>
      </c>
      <c r="S12" s="3">
        <v>4</v>
      </c>
      <c r="T12" s="3">
        <v>3</v>
      </c>
      <c r="U12" s="1" t="s">
        <v>61</v>
      </c>
      <c r="V12" s="3">
        <v>25000</v>
      </c>
    </row>
    <row r="13" spans="1:22" s="5" customFormat="1" ht="78" thickBot="1" x14ac:dyDescent="0.3">
      <c r="A13" s="2">
        <v>42403.413159722222</v>
      </c>
      <c r="B13" s="1" t="s">
        <v>24</v>
      </c>
      <c r="C13" s="1" t="s">
        <v>57</v>
      </c>
      <c r="D13" s="1" t="s">
        <v>59</v>
      </c>
      <c r="E13" s="3">
        <v>4</v>
      </c>
      <c r="F13" s="3">
        <v>2</v>
      </c>
      <c r="G13" s="3">
        <v>3</v>
      </c>
      <c r="H13" s="3">
        <v>3</v>
      </c>
      <c r="I13" s="3">
        <v>3</v>
      </c>
      <c r="J13" s="3">
        <v>2</v>
      </c>
      <c r="K13" s="3">
        <v>1</v>
      </c>
      <c r="L13" s="3">
        <v>4</v>
      </c>
      <c r="M13" s="3">
        <v>5</v>
      </c>
      <c r="N13" s="1" t="s">
        <v>26</v>
      </c>
      <c r="O13" s="3">
        <v>1</v>
      </c>
      <c r="P13" s="3">
        <v>1</v>
      </c>
      <c r="Q13" s="3">
        <v>3</v>
      </c>
      <c r="R13" s="3">
        <v>3</v>
      </c>
      <c r="S13" s="3">
        <v>2</v>
      </c>
      <c r="T13" s="3">
        <v>3</v>
      </c>
      <c r="U13" s="1" t="s">
        <v>27</v>
      </c>
      <c r="V13" s="3">
        <v>42</v>
      </c>
    </row>
    <row r="14" spans="1:22" s="5" customFormat="1" ht="15.75" thickBot="1" x14ac:dyDescent="0.3">
      <c r="A14" s="2">
        <v>42403.413449074076</v>
      </c>
      <c r="B14" s="1" t="s">
        <v>22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5" customFormat="1" ht="15.75" thickBot="1" x14ac:dyDescent="0.3">
      <c r="A15" s="2">
        <v>42403.413923611108</v>
      </c>
      <c r="B15" s="1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5" customFormat="1" ht="27" thickBot="1" x14ac:dyDescent="0.3">
      <c r="A16" s="2">
        <v>42403.414074074077</v>
      </c>
      <c r="B16" s="1" t="s">
        <v>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5" customFormat="1" ht="78" thickBot="1" x14ac:dyDescent="0.3">
      <c r="A17" s="2">
        <v>42403.415300925924</v>
      </c>
      <c r="B17" s="1" t="s">
        <v>24</v>
      </c>
      <c r="C17" s="1" t="s">
        <v>57</v>
      </c>
      <c r="D17" s="1" t="s">
        <v>59</v>
      </c>
      <c r="E17" s="3">
        <v>2</v>
      </c>
      <c r="F17" s="3">
        <v>2</v>
      </c>
      <c r="G17" s="3">
        <v>1</v>
      </c>
      <c r="H17" s="3">
        <v>1</v>
      </c>
      <c r="I17" s="3">
        <v>3</v>
      </c>
      <c r="J17" s="3">
        <v>2</v>
      </c>
      <c r="K17" s="3">
        <v>1</v>
      </c>
      <c r="L17" s="3">
        <v>3</v>
      </c>
      <c r="M17" s="3">
        <v>3</v>
      </c>
      <c r="N17" s="1" t="s">
        <v>26</v>
      </c>
      <c r="O17" s="3">
        <v>1</v>
      </c>
      <c r="P17" s="3">
        <v>1</v>
      </c>
      <c r="Q17" s="3">
        <v>2</v>
      </c>
      <c r="R17" s="3">
        <v>3</v>
      </c>
      <c r="S17" s="3">
        <v>2</v>
      </c>
      <c r="T17" s="3">
        <v>3</v>
      </c>
      <c r="U17" s="1" t="s">
        <v>33</v>
      </c>
      <c r="V17" s="3">
        <v>2000000000</v>
      </c>
    </row>
    <row r="18" spans="1:22" s="5" customFormat="1" ht="15.75" thickBot="1" x14ac:dyDescent="0.3">
      <c r="A18" s="2">
        <v>42403.419212962966</v>
      </c>
      <c r="B18" s="1" t="s">
        <v>24</v>
      </c>
      <c r="C18" s="1" t="s">
        <v>24</v>
      </c>
      <c r="D18" s="1" t="s">
        <v>28</v>
      </c>
      <c r="E18" s="3">
        <v>3</v>
      </c>
      <c r="F18" s="3">
        <v>2</v>
      </c>
      <c r="G18" s="3">
        <v>2</v>
      </c>
      <c r="H18" s="3">
        <v>1</v>
      </c>
      <c r="I18" s="3">
        <v>3</v>
      </c>
      <c r="J18" s="3">
        <v>3</v>
      </c>
      <c r="K18" s="3">
        <v>5</v>
      </c>
      <c r="L18" s="3">
        <v>1</v>
      </c>
      <c r="M18" s="3">
        <v>4</v>
      </c>
      <c r="N18" s="1" t="s">
        <v>31</v>
      </c>
      <c r="O18" s="3">
        <v>2</v>
      </c>
      <c r="P18" s="3">
        <v>5</v>
      </c>
      <c r="Q18" s="3">
        <v>5</v>
      </c>
      <c r="R18" s="3">
        <v>5</v>
      </c>
      <c r="S18" s="3">
        <v>3</v>
      </c>
      <c r="T18" s="3">
        <v>2</v>
      </c>
      <c r="U18" s="1" t="s">
        <v>33</v>
      </c>
      <c r="V18" s="3">
        <v>8000</v>
      </c>
    </row>
    <row r="19" spans="1:22" s="5" customFormat="1" ht="27" thickBot="1" x14ac:dyDescent="0.3">
      <c r="A19" s="2">
        <v>42403.443692129629</v>
      </c>
      <c r="B19" s="1" t="s">
        <v>24</v>
      </c>
      <c r="C19" s="1" t="s">
        <v>24</v>
      </c>
      <c r="D19" s="1" t="s">
        <v>25</v>
      </c>
      <c r="E19" s="3">
        <v>3</v>
      </c>
      <c r="F19" s="3">
        <v>1</v>
      </c>
      <c r="G19" s="3">
        <v>3</v>
      </c>
      <c r="H19" s="3">
        <v>3</v>
      </c>
      <c r="I19" s="3">
        <v>3</v>
      </c>
      <c r="J19" s="3">
        <v>4</v>
      </c>
      <c r="K19" s="3">
        <v>4</v>
      </c>
      <c r="L19" s="3">
        <v>1</v>
      </c>
      <c r="M19" s="3">
        <v>1</v>
      </c>
      <c r="N19" s="1" t="s">
        <v>26</v>
      </c>
      <c r="O19" s="3">
        <v>4</v>
      </c>
      <c r="P19" s="3">
        <v>4</v>
      </c>
      <c r="Q19" s="3">
        <v>4</v>
      </c>
      <c r="R19" s="3">
        <v>4</v>
      </c>
      <c r="S19" s="3">
        <v>3</v>
      </c>
      <c r="T19" s="3">
        <v>2</v>
      </c>
      <c r="U19" s="1" t="s">
        <v>33</v>
      </c>
      <c r="V19" s="3">
        <v>15000</v>
      </c>
    </row>
    <row r="20" spans="1:22" s="5" customFormat="1" ht="27" thickBot="1" x14ac:dyDescent="0.3">
      <c r="A20" s="2">
        <v>42403.452789351853</v>
      </c>
      <c r="B20" s="1" t="s">
        <v>24</v>
      </c>
      <c r="C20" s="1" t="s">
        <v>24</v>
      </c>
      <c r="D20" s="1" t="s">
        <v>25</v>
      </c>
      <c r="E20" s="3">
        <v>3</v>
      </c>
      <c r="F20" s="3">
        <v>1</v>
      </c>
      <c r="G20" s="3">
        <v>3</v>
      </c>
      <c r="H20" s="3">
        <v>3</v>
      </c>
      <c r="I20" s="3">
        <v>3</v>
      </c>
      <c r="J20" s="3">
        <v>4</v>
      </c>
      <c r="K20" s="3">
        <v>4</v>
      </c>
      <c r="L20" s="3">
        <v>1</v>
      </c>
      <c r="M20" s="3">
        <v>1</v>
      </c>
      <c r="N20" s="1" t="s">
        <v>26</v>
      </c>
      <c r="O20" s="3">
        <v>4</v>
      </c>
      <c r="P20" s="3">
        <v>4</v>
      </c>
      <c r="Q20" s="3">
        <v>4</v>
      </c>
      <c r="R20" s="3">
        <v>4</v>
      </c>
      <c r="S20" s="3">
        <v>3</v>
      </c>
      <c r="T20" s="3">
        <v>2</v>
      </c>
      <c r="U20" s="1" t="s">
        <v>33</v>
      </c>
      <c r="V20" s="3">
        <v>15000</v>
      </c>
    </row>
    <row r="21" spans="1:22" s="5" customFormat="1" ht="15.75" thickBot="1" x14ac:dyDescent="0.3">
      <c r="A21" s="2">
        <v>42403.526261574072</v>
      </c>
      <c r="B21" s="1" t="s">
        <v>24</v>
      </c>
      <c r="C21" s="1" t="s">
        <v>24</v>
      </c>
      <c r="D21" s="1" t="s">
        <v>28</v>
      </c>
      <c r="E21" s="3">
        <v>4</v>
      </c>
      <c r="F21" s="3">
        <v>3</v>
      </c>
      <c r="G21" s="3">
        <v>2</v>
      </c>
      <c r="H21" s="3">
        <v>1</v>
      </c>
      <c r="I21" s="3">
        <v>3</v>
      </c>
      <c r="J21" s="3">
        <v>3</v>
      </c>
      <c r="K21" s="3">
        <v>2</v>
      </c>
      <c r="L21" s="3">
        <v>2</v>
      </c>
      <c r="M21" s="3">
        <v>2</v>
      </c>
      <c r="N21" s="1" t="s">
        <v>31</v>
      </c>
      <c r="O21" s="3">
        <v>4</v>
      </c>
      <c r="P21" s="3">
        <v>5</v>
      </c>
      <c r="Q21" s="3">
        <v>4</v>
      </c>
      <c r="R21" s="3">
        <v>5</v>
      </c>
      <c r="S21" s="3">
        <v>3</v>
      </c>
      <c r="T21" s="3">
        <v>1</v>
      </c>
      <c r="U21" s="1" t="s">
        <v>33</v>
      </c>
      <c r="V21" s="3">
        <v>25000</v>
      </c>
    </row>
    <row r="22" spans="1:22" s="5" customFormat="1" ht="27" thickBot="1" x14ac:dyDescent="0.3">
      <c r="A22" s="2">
        <v>42403.526331018518</v>
      </c>
      <c r="B22" s="1" t="s">
        <v>24</v>
      </c>
      <c r="C22" s="1" t="s">
        <v>24</v>
      </c>
      <c r="D22" s="1" t="s">
        <v>28</v>
      </c>
      <c r="E22" s="3">
        <v>3</v>
      </c>
      <c r="F22" s="3">
        <v>2</v>
      </c>
      <c r="G22" s="3">
        <v>3</v>
      </c>
      <c r="H22" s="3">
        <v>2</v>
      </c>
      <c r="I22" s="3">
        <v>2</v>
      </c>
      <c r="J22" s="3">
        <v>1</v>
      </c>
      <c r="K22" s="3">
        <v>2</v>
      </c>
      <c r="L22" s="3">
        <v>2</v>
      </c>
      <c r="M22" s="3">
        <v>2</v>
      </c>
      <c r="N22" s="1" t="s">
        <v>26</v>
      </c>
      <c r="O22" s="3">
        <v>2</v>
      </c>
      <c r="P22" s="3">
        <v>3</v>
      </c>
      <c r="Q22" s="3">
        <v>2</v>
      </c>
      <c r="R22" s="3">
        <v>1</v>
      </c>
      <c r="S22" s="3">
        <v>2</v>
      </c>
      <c r="T22" s="3">
        <v>2</v>
      </c>
      <c r="U22" s="1" t="s">
        <v>32</v>
      </c>
      <c r="V22" s="3">
        <v>150000000</v>
      </c>
    </row>
    <row r="23" spans="1:22" s="5" customFormat="1" ht="78" thickBot="1" x14ac:dyDescent="0.3">
      <c r="A23" s="2">
        <v>42403.52652777778</v>
      </c>
      <c r="B23" s="1" t="s">
        <v>24</v>
      </c>
      <c r="C23" s="1" t="s">
        <v>22</v>
      </c>
      <c r="D23" s="1" t="s">
        <v>59</v>
      </c>
      <c r="E23" s="3">
        <v>3</v>
      </c>
      <c r="F23" s="3">
        <v>5</v>
      </c>
      <c r="G23" s="3">
        <v>2</v>
      </c>
      <c r="H23" s="3">
        <v>2</v>
      </c>
      <c r="I23" s="3">
        <v>4</v>
      </c>
      <c r="J23" s="3">
        <v>5</v>
      </c>
      <c r="K23" s="3">
        <v>4</v>
      </c>
      <c r="L23" s="3">
        <v>4</v>
      </c>
      <c r="M23" s="3">
        <v>2</v>
      </c>
      <c r="N23" s="1" t="s">
        <v>26</v>
      </c>
      <c r="O23" s="3">
        <v>4</v>
      </c>
      <c r="P23" s="3">
        <v>5</v>
      </c>
      <c r="Q23" s="3">
        <v>2</v>
      </c>
      <c r="R23" s="3">
        <v>2</v>
      </c>
      <c r="S23" s="3">
        <v>2</v>
      </c>
      <c r="T23" s="3">
        <v>3</v>
      </c>
      <c r="U23" s="1" t="s">
        <v>61</v>
      </c>
      <c r="V23" s="3">
        <v>20000</v>
      </c>
    </row>
    <row r="24" spans="1:22" s="5" customFormat="1" ht="27" thickBot="1" x14ac:dyDescent="0.3">
      <c r="A24" s="2">
        <v>42403.526805555557</v>
      </c>
      <c r="B24" s="1" t="s">
        <v>24</v>
      </c>
      <c r="C24" s="1" t="s">
        <v>24</v>
      </c>
      <c r="D24" s="1" t="s">
        <v>28</v>
      </c>
      <c r="E24" s="3">
        <v>2</v>
      </c>
      <c r="F24" s="3">
        <v>3</v>
      </c>
      <c r="G24" s="3">
        <v>3</v>
      </c>
      <c r="H24" s="3">
        <v>3</v>
      </c>
      <c r="I24" s="3">
        <v>4</v>
      </c>
      <c r="J24" s="3">
        <v>3</v>
      </c>
      <c r="K24" s="3">
        <v>4</v>
      </c>
      <c r="L24" s="3">
        <v>3</v>
      </c>
      <c r="M24" s="3">
        <v>4</v>
      </c>
      <c r="N24" s="1" t="s">
        <v>26</v>
      </c>
      <c r="O24" s="3">
        <v>4</v>
      </c>
      <c r="P24" s="3">
        <v>4</v>
      </c>
      <c r="Q24" s="3">
        <v>3</v>
      </c>
      <c r="R24" s="3">
        <v>3</v>
      </c>
      <c r="S24" s="3">
        <v>4</v>
      </c>
      <c r="T24" s="3">
        <v>4</v>
      </c>
      <c r="U24" s="1" t="s">
        <v>32</v>
      </c>
      <c r="V24" s="3">
        <v>23000</v>
      </c>
    </row>
    <row r="25" spans="1:22" s="5" customFormat="1" ht="27" thickBot="1" x14ac:dyDescent="0.3">
      <c r="A25" s="2">
        <v>42403.52684027778</v>
      </c>
      <c r="B25" s="1" t="s">
        <v>24</v>
      </c>
      <c r="C25" s="1" t="s">
        <v>22</v>
      </c>
      <c r="D25" s="1" t="s">
        <v>60</v>
      </c>
      <c r="E25" s="3">
        <v>2</v>
      </c>
      <c r="F25" s="3">
        <v>4</v>
      </c>
      <c r="G25" s="3">
        <v>2</v>
      </c>
      <c r="H25" s="3">
        <v>1</v>
      </c>
      <c r="I25" s="3">
        <v>5</v>
      </c>
      <c r="J25" s="3">
        <v>5</v>
      </c>
      <c r="K25" s="3">
        <v>3</v>
      </c>
      <c r="L25" s="3">
        <v>2</v>
      </c>
      <c r="M25" s="3">
        <v>3</v>
      </c>
      <c r="N25" s="1" t="s">
        <v>31</v>
      </c>
      <c r="O25" s="3">
        <v>3</v>
      </c>
      <c r="P25" s="3">
        <v>5</v>
      </c>
      <c r="Q25" s="3">
        <v>2</v>
      </c>
      <c r="R25" s="3">
        <v>1</v>
      </c>
      <c r="S25" s="3">
        <v>2</v>
      </c>
      <c r="T25" s="3">
        <v>2</v>
      </c>
      <c r="U25" s="1" t="s">
        <v>33</v>
      </c>
      <c r="V25" s="3">
        <v>27000</v>
      </c>
    </row>
    <row r="26" spans="1:22" s="5" customFormat="1" ht="78" thickBot="1" x14ac:dyDescent="0.3">
      <c r="A26" s="2">
        <v>42403.526875000003</v>
      </c>
      <c r="B26" s="1" t="s">
        <v>24</v>
      </c>
      <c r="C26" s="1" t="s">
        <v>57</v>
      </c>
      <c r="D26" s="1" t="s">
        <v>59</v>
      </c>
      <c r="E26" s="3">
        <v>4</v>
      </c>
      <c r="F26" s="3">
        <v>2</v>
      </c>
      <c r="G26" s="3">
        <v>4</v>
      </c>
      <c r="H26" s="3">
        <v>2</v>
      </c>
      <c r="I26" s="3">
        <v>3</v>
      </c>
      <c r="J26" s="3">
        <v>5</v>
      </c>
      <c r="K26" s="3">
        <v>2</v>
      </c>
      <c r="L26" s="3">
        <v>1</v>
      </c>
      <c r="M26" s="3">
        <v>2</v>
      </c>
      <c r="N26" s="1" t="s">
        <v>31</v>
      </c>
      <c r="O26" s="3">
        <v>2</v>
      </c>
      <c r="P26" s="3">
        <v>5</v>
      </c>
      <c r="Q26" s="3">
        <v>4</v>
      </c>
      <c r="R26" s="3">
        <v>3</v>
      </c>
      <c r="S26" s="3">
        <v>2</v>
      </c>
      <c r="T26" s="3">
        <v>1</v>
      </c>
      <c r="U26" s="1" t="s">
        <v>29</v>
      </c>
      <c r="V26" s="3">
        <v>50000</v>
      </c>
    </row>
    <row r="27" spans="1:22" s="5" customFormat="1" ht="15.75" thickBot="1" x14ac:dyDescent="0.3">
      <c r="A27" s="2">
        <v>42403.52684027778</v>
      </c>
      <c r="B27" s="1" t="s">
        <v>24</v>
      </c>
      <c r="C27" s="1" t="s">
        <v>24</v>
      </c>
      <c r="D27" s="1" t="s">
        <v>25</v>
      </c>
      <c r="E27" s="3">
        <v>3</v>
      </c>
      <c r="F27" s="3">
        <v>5</v>
      </c>
      <c r="G27" s="3">
        <v>3</v>
      </c>
      <c r="H27" s="3">
        <v>3</v>
      </c>
      <c r="I27" s="3">
        <v>4</v>
      </c>
      <c r="J27" s="3">
        <v>5</v>
      </c>
      <c r="K27" s="3">
        <v>1</v>
      </c>
      <c r="L27" s="3">
        <v>5</v>
      </c>
      <c r="M27" s="3">
        <v>1</v>
      </c>
      <c r="N27" s="1" t="s">
        <v>31</v>
      </c>
      <c r="O27" s="3">
        <v>1</v>
      </c>
      <c r="P27" s="3">
        <v>1</v>
      </c>
      <c r="Q27" s="3">
        <v>2</v>
      </c>
      <c r="R27" s="3">
        <v>3</v>
      </c>
      <c r="S27" s="3">
        <v>5</v>
      </c>
      <c r="T27" s="3">
        <v>5</v>
      </c>
      <c r="U27" s="1" t="s">
        <v>32</v>
      </c>
      <c r="V27" s="1">
        <v>9.2233720368547697E+18</v>
      </c>
    </row>
    <row r="28" spans="1:22" s="5" customFormat="1" ht="27" thickBot="1" x14ac:dyDescent="0.3">
      <c r="A28" s="2">
        <v>42403.526932870373</v>
      </c>
      <c r="B28" s="1" t="s">
        <v>24</v>
      </c>
      <c r="C28" s="1" t="s">
        <v>22</v>
      </c>
      <c r="D28" s="1" t="s">
        <v>25</v>
      </c>
      <c r="E28" s="3">
        <v>3</v>
      </c>
      <c r="F28" s="3">
        <v>2</v>
      </c>
      <c r="G28" s="3">
        <v>1</v>
      </c>
      <c r="H28" s="3">
        <v>1</v>
      </c>
      <c r="I28" s="3">
        <v>3</v>
      </c>
      <c r="J28" s="3">
        <v>1</v>
      </c>
      <c r="K28" s="3">
        <v>1</v>
      </c>
      <c r="L28" s="3">
        <v>1</v>
      </c>
      <c r="M28" s="3">
        <v>2</v>
      </c>
      <c r="N28" s="1" t="s">
        <v>26</v>
      </c>
      <c r="O28" s="3">
        <v>1</v>
      </c>
      <c r="P28" s="3">
        <v>1</v>
      </c>
      <c r="Q28" s="3">
        <v>3</v>
      </c>
      <c r="R28" s="3">
        <v>1</v>
      </c>
      <c r="S28" s="3">
        <v>2</v>
      </c>
      <c r="T28" s="3">
        <v>3</v>
      </c>
      <c r="U28" s="1" t="s">
        <v>29</v>
      </c>
      <c r="V28" s="3">
        <v>45000</v>
      </c>
    </row>
    <row r="29" spans="1:22" s="5" customFormat="1" ht="78" thickBot="1" x14ac:dyDescent="0.3">
      <c r="A29" s="2">
        <v>42403.527025462965</v>
      </c>
      <c r="B29" s="1" t="s">
        <v>24</v>
      </c>
      <c r="C29" s="1" t="s">
        <v>57</v>
      </c>
      <c r="D29" s="1" t="s">
        <v>59</v>
      </c>
      <c r="E29" s="3">
        <v>5</v>
      </c>
      <c r="F29" s="3">
        <v>3</v>
      </c>
      <c r="G29" s="3">
        <v>4</v>
      </c>
      <c r="H29" s="3">
        <v>4</v>
      </c>
      <c r="I29" s="3">
        <v>5</v>
      </c>
      <c r="J29" s="3">
        <v>5</v>
      </c>
      <c r="K29" s="3">
        <v>5</v>
      </c>
      <c r="L29" s="3">
        <v>4</v>
      </c>
      <c r="M29" s="3">
        <v>3</v>
      </c>
      <c r="N29" s="1" t="s">
        <v>26</v>
      </c>
      <c r="O29" s="3">
        <v>4</v>
      </c>
      <c r="P29" s="3">
        <v>4</v>
      </c>
      <c r="Q29" s="3">
        <v>5</v>
      </c>
      <c r="R29" s="3">
        <v>5</v>
      </c>
      <c r="S29" s="3">
        <v>5</v>
      </c>
      <c r="T29" s="3">
        <v>4</v>
      </c>
      <c r="U29" s="1" t="s">
        <v>33</v>
      </c>
      <c r="V29" s="3">
        <v>50000</v>
      </c>
    </row>
    <row r="30" spans="1:22" s="5" customFormat="1" ht="27" thickBot="1" x14ac:dyDescent="0.3">
      <c r="A30" s="2">
        <v>42403.527048611111</v>
      </c>
      <c r="B30" s="1" t="s">
        <v>24</v>
      </c>
      <c r="C30" s="1" t="s">
        <v>22</v>
      </c>
      <c r="D30" s="1" t="s">
        <v>30</v>
      </c>
      <c r="E30" s="3">
        <v>2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3</v>
      </c>
      <c r="M30" s="3">
        <v>3</v>
      </c>
      <c r="N30" s="1" t="s">
        <v>26</v>
      </c>
      <c r="O30" s="3">
        <v>4</v>
      </c>
      <c r="P30" s="3">
        <v>4</v>
      </c>
      <c r="Q30" s="3">
        <v>4</v>
      </c>
      <c r="R30" s="3">
        <v>3</v>
      </c>
      <c r="S30" s="3">
        <v>4</v>
      </c>
      <c r="T30" s="3">
        <v>1</v>
      </c>
      <c r="U30" s="1" t="s">
        <v>33</v>
      </c>
      <c r="V30" s="3">
        <v>30000</v>
      </c>
    </row>
    <row r="31" spans="1:22" s="5" customFormat="1" ht="27" thickBot="1" x14ac:dyDescent="0.3">
      <c r="A31" s="2">
        <v>42403.527071759258</v>
      </c>
      <c r="B31" s="1" t="s">
        <v>24</v>
      </c>
      <c r="C31" s="1" t="s">
        <v>22</v>
      </c>
      <c r="D31" s="1" t="s">
        <v>30</v>
      </c>
      <c r="E31" s="3">
        <v>2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3</v>
      </c>
      <c r="M31" s="3">
        <v>3</v>
      </c>
      <c r="N31" s="1" t="s">
        <v>26</v>
      </c>
      <c r="O31" s="3">
        <v>4</v>
      </c>
      <c r="P31" s="3">
        <v>4</v>
      </c>
      <c r="Q31" s="3">
        <v>4</v>
      </c>
      <c r="R31" s="3">
        <v>3</v>
      </c>
      <c r="S31" s="3">
        <v>4</v>
      </c>
      <c r="T31" s="3">
        <v>1</v>
      </c>
      <c r="U31" s="1" t="s">
        <v>33</v>
      </c>
      <c r="V31" s="3">
        <v>30000</v>
      </c>
    </row>
    <row r="32" spans="1:22" s="5" customFormat="1" ht="78" thickBot="1" x14ac:dyDescent="0.3">
      <c r="A32" s="2">
        <v>42403.527071759258</v>
      </c>
      <c r="B32" s="1" t="s">
        <v>24</v>
      </c>
      <c r="C32" s="1" t="s">
        <v>57</v>
      </c>
      <c r="D32" s="1" t="s">
        <v>59</v>
      </c>
      <c r="E32" s="3">
        <v>3</v>
      </c>
      <c r="F32" s="3">
        <v>3</v>
      </c>
      <c r="G32" s="3">
        <v>3</v>
      </c>
      <c r="H32" s="3">
        <v>4</v>
      </c>
      <c r="I32" s="3">
        <v>3</v>
      </c>
      <c r="J32" s="3">
        <v>2</v>
      </c>
      <c r="K32" s="3">
        <v>2</v>
      </c>
      <c r="L32" s="3">
        <v>4</v>
      </c>
      <c r="M32" s="3">
        <v>4</v>
      </c>
      <c r="N32" s="1" t="s">
        <v>26</v>
      </c>
      <c r="O32" s="3">
        <v>1</v>
      </c>
      <c r="P32" s="3">
        <v>2</v>
      </c>
      <c r="Q32" s="3">
        <v>3</v>
      </c>
      <c r="R32" s="3">
        <v>2</v>
      </c>
      <c r="S32" s="3">
        <v>3</v>
      </c>
      <c r="T32" s="3">
        <v>4</v>
      </c>
      <c r="U32" s="1" t="s">
        <v>27</v>
      </c>
      <c r="V32" s="3">
        <v>42</v>
      </c>
    </row>
    <row r="33" spans="1:22" s="5" customFormat="1" ht="27" thickBot="1" x14ac:dyDescent="0.3">
      <c r="A33" s="2">
        <v>42403.527071759258</v>
      </c>
      <c r="B33" s="1" t="s">
        <v>24</v>
      </c>
      <c r="C33" s="1" t="s">
        <v>22</v>
      </c>
      <c r="D33" s="1" t="s">
        <v>25</v>
      </c>
      <c r="E33" s="3">
        <v>3</v>
      </c>
      <c r="F33" s="3">
        <v>2</v>
      </c>
      <c r="G33" s="3">
        <v>3</v>
      </c>
      <c r="H33" s="3">
        <v>3</v>
      </c>
      <c r="I33" s="3">
        <v>2</v>
      </c>
      <c r="J33" s="3">
        <v>2</v>
      </c>
      <c r="K33" s="3">
        <v>1</v>
      </c>
      <c r="L33" s="3">
        <v>2</v>
      </c>
      <c r="M33" s="3">
        <v>3</v>
      </c>
      <c r="N33" s="1" t="s">
        <v>26</v>
      </c>
      <c r="O33" s="3">
        <v>2</v>
      </c>
      <c r="P33" s="3">
        <v>2</v>
      </c>
      <c r="Q33" s="3">
        <v>4</v>
      </c>
      <c r="R33" s="3">
        <v>4</v>
      </c>
      <c r="S33" s="3">
        <v>4</v>
      </c>
      <c r="T33" s="3">
        <v>4</v>
      </c>
      <c r="U33" s="1" t="s">
        <v>29</v>
      </c>
      <c r="V33" s="3">
        <v>26000</v>
      </c>
    </row>
    <row r="34" spans="1:22" s="5" customFormat="1" ht="39.75" thickBot="1" x14ac:dyDescent="0.3">
      <c r="A34" s="2">
        <v>42403.527129629627</v>
      </c>
      <c r="B34" s="1" t="s">
        <v>24</v>
      </c>
      <c r="C34" s="1" t="s">
        <v>57</v>
      </c>
      <c r="D34" s="1" t="s">
        <v>25</v>
      </c>
      <c r="E34" s="3">
        <v>2</v>
      </c>
      <c r="F34" s="3">
        <v>2</v>
      </c>
      <c r="G34" s="3">
        <v>2</v>
      </c>
      <c r="H34" s="3">
        <v>4</v>
      </c>
      <c r="I34" s="3">
        <v>4</v>
      </c>
      <c r="J34" s="3">
        <v>4</v>
      </c>
      <c r="K34" s="3">
        <v>2</v>
      </c>
      <c r="L34" s="3">
        <v>4</v>
      </c>
      <c r="M34" s="3">
        <v>2</v>
      </c>
      <c r="N34" s="1" t="s">
        <v>26</v>
      </c>
      <c r="O34" s="3">
        <v>1</v>
      </c>
      <c r="P34" s="3">
        <v>1</v>
      </c>
      <c r="Q34" s="3">
        <v>3</v>
      </c>
      <c r="R34" s="3">
        <v>3</v>
      </c>
      <c r="S34" s="3">
        <v>2</v>
      </c>
      <c r="T34" s="3">
        <v>4</v>
      </c>
      <c r="U34" s="1" t="s">
        <v>27</v>
      </c>
      <c r="V34" s="3">
        <v>20000</v>
      </c>
    </row>
    <row r="35" spans="1:22" s="5" customFormat="1" ht="27" thickBot="1" x14ac:dyDescent="0.3">
      <c r="A35" s="2">
        <v>42403.52716435185</v>
      </c>
      <c r="B35" s="1" t="s">
        <v>24</v>
      </c>
      <c r="C35" s="1" t="s">
        <v>24</v>
      </c>
      <c r="D35" s="1" t="s">
        <v>30</v>
      </c>
      <c r="E35" s="3">
        <v>4</v>
      </c>
      <c r="F35" s="3">
        <v>3</v>
      </c>
      <c r="G35" s="3">
        <v>3</v>
      </c>
      <c r="H35" s="3">
        <v>2</v>
      </c>
      <c r="I35" s="3">
        <v>2</v>
      </c>
      <c r="J35" s="3">
        <v>3</v>
      </c>
      <c r="K35" s="3">
        <v>3</v>
      </c>
      <c r="L35" s="3">
        <v>1</v>
      </c>
      <c r="M35" s="3">
        <v>2</v>
      </c>
      <c r="N35" s="1" t="s">
        <v>26</v>
      </c>
      <c r="O35" s="3">
        <v>2</v>
      </c>
      <c r="P35" s="3">
        <v>5</v>
      </c>
      <c r="Q35" s="3">
        <v>5</v>
      </c>
      <c r="R35" s="3">
        <v>5</v>
      </c>
      <c r="S35" s="3">
        <v>5</v>
      </c>
      <c r="T35" s="3">
        <v>2</v>
      </c>
      <c r="U35" s="1" t="s">
        <v>27</v>
      </c>
      <c r="V35" s="3">
        <v>20000</v>
      </c>
    </row>
    <row r="36" spans="1:22" s="5" customFormat="1" ht="27" thickBot="1" x14ac:dyDescent="0.3">
      <c r="A36" s="2">
        <v>42403.527199074073</v>
      </c>
      <c r="B36" s="1" t="s">
        <v>24</v>
      </c>
      <c r="C36" s="1" t="s">
        <v>24</v>
      </c>
      <c r="D36" s="1" t="s">
        <v>25</v>
      </c>
      <c r="E36" s="3">
        <v>3</v>
      </c>
      <c r="F36" s="3">
        <v>5</v>
      </c>
      <c r="G36" s="3">
        <v>3</v>
      </c>
      <c r="H36" s="3">
        <v>2</v>
      </c>
      <c r="I36" s="3">
        <v>4</v>
      </c>
      <c r="J36" s="3">
        <v>3</v>
      </c>
      <c r="K36" s="3">
        <v>4</v>
      </c>
      <c r="L36" s="3">
        <v>2</v>
      </c>
      <c r="M36" s="3">
        <v>2</v>
      </c>
      <c r="N36" s="1" t="s">
        <v>26</v>
      </c>
      <c r="O36" s="3">
        <v>4</v>
      </c>
      <c r="P36" s="3">
        <v>4</v>
      </c>
      <c r="Q36" s="3">
        <v>4</v>
      </c>
      <c r="R36" s="3">
        <v>4</v>
      </c>
      <c r="S36" s="3">
        <v>3</v>
      </c>
      <c r="T36" s="3">
        <v>4</v>
      </c>
      <c r="U36" s="1" t="s">
        <v>27</v>
      </c>
      <c r="V36" s="3">
        <v>20000</v>
      </c>
    </row>
    <row r="37" spans="1:22" s="5" customFormat="1" ht="27" thickBot="1" x14ac:dyDescent="0.3">
      <c r="A37" s="2">
        <v>42403.52721064815</v>
      </c>
      <c r="B37" s="1" t="s">
        <v>24</v>
      </c>
      <c r="C37" s="1" t="s">
        <v>22</v>
      </c>
      <c r="D37" s="1" t="s">
        <v>30</v>
      </c>
      <c r="E37" s="3">
        <v>3</v>
      </c>
      <c r="F37" s="3">
        <v>3</v>
      </c>
      <c r="G37" s="3">
        <v>3</v>
      </c>
      <c r="H37" s="3">
        <v>3</v>
      </c>
      <c r="I37" s="3">
        <v>3</v>
      </c>
      <c r="J37" s="3">
        <v>1</v>
      </c>
      <c r="K37" s="3">
        <v>1</v>
      </c>
      <c r="L37" s="3">
        <v>3</v>
      </c>
      <c r="M37" s="3">
        <v>3</v>
      </c>
      <c r="N37" s="1" t="s">
        <v>26</v>
      </c>
      <c r="O37" s="3">
        <v>3</v>
      </c>
      <c r="P37" s="3">
        <v>3</v>
      </c>
      <c r="Q37" s="3">
        <v>3</v>
      </c>
      <c r="R37" s="3">
        <v>2</v>
      </c>
      <c r="S37" s="3">
        <v>3</v>
      </c>
      <c r="T37" s="3">
        <v>3</v>
      </c>
      <c r="U37" s="1" t="s">
        <v>27</v>
      </c>
      <c r="V37" s="3">
        <v>25000</v>
      </c>
    </row>
    <row r="38" spans="1:22" s="5" customFormat="1" ht="27" thickBot="1" x14ac:dyDescent="0.3">
      <c r="A38" s="2">
        <v>42403.527442129627</v>
      </c>
      <c r="B38" s="1" t="s">
        <v>24</v>
      </c>
      <c r="C38" s="1" t="s">
        <v>24</v>
      </c>
      <c r="D38" s="1" t="s">
        <v>25</v>
      </c>
      <c r="E38" s="3">
        <v>1</v>
      </c>
      <c r="F38" s="3">
        <v>1</v>
      </c>
      <c r="G38" s="3">
        <v>4</v>
      </c>
      <c r="H38" s="3">
        <v>3</v>
      </c>
      <c r="I38" s="3">
        <v>4</v>
      </c>
      <c r="J38" s="3">
        <v>5</v>
      </c>
      <c r="K38" s="3">
        <v>3</v>
      </c>
      <c r="L38" s="3">
        <v>4</v>
      </c>
      <c r="M38" s="3">
        <v>4</v>
      </c>
      <c r="N38" s="1" t="s">
        <v>26</v>
      </c>
      <c r="O38" s="3">
        <v>5</v>
      </c>
      <c r="P38" s="3">
        <v>5</v>
      </c>
      <c r="Q38" s="3">
        <v>3</v>
      </c>
      <c r="R38" s="3">
        <v>2</v>
      </c>
      <c r="S38" s="3">
        <v>2</v>
      </c>
      <c r="T38" s="3">
        <v>1</v>
      </c>
      <c r="U38" s="1" t="s">
        <v>27</v>
      </c>
      <c r="V38" s="3">
        <v>20000</v>
      </c>
    </row>
    <row r="39" spans="1:22" s="5" customFormat="1" ht="78" thickBot="1" x14ac:dyDescent="0.3">
      <c r="A39" s="2">
        <v>42403.527453703704</v>
      </c>
      <c r="B39" s="1" t="s">
        <v>24</v>
      </c>
      <c r="C39" s="1" t="s">
        <v>24</v>
      </c>
      <c r="D39" s="1" t="s">
        <v>59</v>
      </c>
      <c r="E39" s="3">
        <v>3</v>
      </c>
      <c r="F39" s="3">
        <v>3</v>
      </c>
      <c r="G39" s="3">
        <v>3</v>
      </c>
      <c r="H39" s="3">
        <v>3</v>
      </c>
      <c r="I39" s="3">
        <v>3</v>
      </c>
      <c r="J39" s="3">
        <v>3</v>
      </c>
      <c r="K39" s="3">
        <v>3</v>
      </c>
      <c r="L39" s="3">
        <v>3</v>
      </c>
      <c r="M39" s="3">
        <v>3</v>
      </c>
      <c r="N39" s="1" t="s">
        <v>31</v>
      </c>
      <c r="O39" s="3">
        <v>3</v>
      </c>
      <c r="P39" s="3">
        <v>3</v>
      </c>
      <c r="Q39" s="3">
        <v>3</v>
      </c>
      <c r="R39" s="3">
        <v>3</v>
      </c>
      <c r="S39" s="3">
        <v>3</v>
      </c>
      <c r="T39" s="3">
        <v>3</v>
      </c>
      <c r="U39" s="1" t="s">
        <v>61</v>
      </c>
      <c r="V39" s="3">
        <v>25000</v>
      </c>
    </row>
    <row r="40" spans="1:22" s="5" customFormat="1" ht="15.75" thickBot="1" x14ac:dyDescent="0.3">
      <c r="A40" s="2">
        <v>42403.527465277781</v>
      </c>
      <c r="B40" s="1" t="s">
        <v>24</v>
      </c>
      <c r="C40" s="1" t="s">
        <v>22</v>
      </c>
      <c r="D40" s="1" t="s">
        <v>25</v>
      </c>
      <c r="E40" s="3">
        <v>2</v>
      </c>
      <c r="F40" s="3">
        <v>1</v>
      </c>
      <c r="G40" s="3">
        <v>4</v>
      </c>
      <c r="H40" s="3">
        <v>4</v>
      </c>
      <c r="I40" s="3">
        <v>4</v>
      </c>
      <c r="J40" s="3">
        <v>5</v>
      </c>
      <c r="K40" s="3">
        <v>5</v>
      </c>
      <c r="L40" s="3">
        <v>1</v>
      </c>
      <c r="M40" s="3">
        <v>3</v>
      </c>
      <c r="N40" s="1" t="s">
        <v>31</v>
      </c>
      <c r="O40" s="3">
        <v>3</v>
      </c>
      <c r="P40" s="3">
        <v>5</v>
      </c>
      <c r="Q40" s="3">
        <v>2</v>
      </c>
      <c r="R40" s="3">
        <v>4</v>
      </c>
      <c r="S40" s="3">
        <v>3</v>
      </c>
      <c r="T40" s="3">
        <v>3</v>
      </c>
      <c r="U40" s="1" t="s">
        <v>33</v>
      </c>
      <c r="V40" s="3">
        <v>25000</v>
      </c>
    </row>
    <row r="41" spans="1:22" s="5" customFormat="1" ht="78" thickBot="1" x14ac:dyDescent="0.3">
      <c r="A41" s="2">
        <v>42403.527557870373</v>
      </c>
      <c r="B41" s="1" t="s">
        <v>24</v>
      </c>
      <c r="C41" s="1" t="s">
        <v>24</v>
      </c>
      <c r="D41" s="1" t="s">
        <v>59</v>
      </c>
      <c r="E41" s="3">
        <v>3</v>
      </c>
      <c r="F41" s="3">
        <v>3</v>
      </c>
      <c r="G41" s="3">
        <v>2</v>
      </c>
      <c r="H41" s="3">
        <v>3</v>
      </c>
      <c r="I41" s="3">
        <v>2</v>
      </c>
      <c r="J41" s="3">
        <v>2</v>
      </c>
      <c r="K41" s="3">
        <v>4</v>
      </c>
      <c r="L41" s="3">
        <v>3</v>
      </c>
      <c r="M41" s="3">
        <v>2</v>
      </c>
      <c r="N41" s="1" t="s">
        <v>26</v>
      </c>
      <c r="O41" s="3">
        <v>4</v>
      </c>
      <c r="P41" s="3">
        <v>3</v>
      </c>
      <c r="Q41" s="3">
        <v>3</v>
      </c>
      <c r="R41" s="3">
        <v>3</v>
      </c>
      <c r="S41" s="3">
        <v>3</v>
      </c>
      <c r="T41" s="3">
        <v>2</v>
      </c>
      <c r="U41" s="1" t="s">
        <v>33</v>
      </c>
      <c r="V41" s="3">
        <v>30001</v>
      </c>
    </row>
    <row r="42" spans="1:22" s="5" customFormat="1" ht="27" thickBot="1" x14ac:dyDescent="0.3">
      <c r="A42" s="2">
        <v>42403.527638888889</v>
      </c>
      <c r="B42" s="1" t="s">
        <v>24</v>
      </c>
      <c r="C42" s="1" t="s">
        <v>24</v>
      </c>
      <c r="D42" s="1" t="s">
        <v>25</v>
      </c>
      <c r="E42" s="3">
        <v>2</v>
      </c>
      <c r="F42" s="3">
        <v>2</v>
      </c>
      <c r="G42" s="3">
        <v>2</v>
      </c>
      <c r="H42" s="3">
        <v>2</v>
      </c>
      <c r="I42" s="3">
        <v>3</v>
      </c>
      <c r="J42" s="3">
        <v>4</v>
      </c>
      <c r="K42" s="3">
        <v>4</v>
      </c>
      <c r="L42" s="3">
        <v>2</v>
      </c>
      <c r="M42" s="3">
        <v>3</v>
      </c>
      <c r="N42" s="1" t="s">
        <v>26</v>
      </c>
      <c r="O42" s="3">
        <v>4</v>
      </c>
      <c r="P42" s="3">
        <v>4</v>
      </c>
      <c r="Q42" s="3">
        <v>3</v>
      </c>
      <c r="R42" s="3">
        <v>3</v>
      </c>
      <c r="S42" s="3">
        <v>3</v>
      </c>
      <c r="T42" s="3">
        <v>3</v>
      </c>
      <c r="U42" s="1" t="s">
        <v>61</v>
      </c>
      <c r="V42" s="3">
        <v>25000</v>
      </c>
    </row>
    <row r="43" spans="1:22" s="5" customFormat="1" ht="78" thickBot="1" x14ac:dyDescent="0.3">
      <c r="A43" s="2">
        <v>42403.527650462966</v>
      </c>
      <c r="B43" s="1" t="s">
        <v>24</v>
      </c>
      <c r="C43" s="1" t="s">
        <v>57</v>
      </c>
      <c r="D43" s="1" t="s">
        <v>59</v>
      </c>
      <c r="E43" s="3">
        <v>4</v>
      </c>
      <c r="F43" s="3">
        <v>3</v>
      </c>
      <c r="G43" s="3">
        <v>4</v>
      </c>
      <c r="H43" s="3">
        <v>4</v>
      </c>
      <c r="I43" s="3">
        <v>4</v>
      </c>
      <c r="J43" s="3">
        <v>5</v>
      </c>
      <c r="K43" s="3">
        <v>5</v>
      </c>
      <c r="L43" s="3">
        <v>2</v>
      </c>
      <c r="M43" s="3">
        <v>4</v>
      </c>
      <c r="N43" s="1" t="s">
        <v>26</v>
      </c>
      <c r="O43" s="3">
        <v>5</v>
      </c>
      <c r="P43" s="3">
        <v>4</v>
      </c>
      <c r="Q43" s="3">
        <v>4</v>
      </c>
      <c r="R43" s="3">
        <v>3</v>
      </c>
      <c r="S43" s="3">
        <v>4</v>
      </c>
      <c r="T43" s="3">
        <v>3</v>
      </c>
      <c r="U43" s="1" t="s">
        <v>29</v>
      </c>
      <c r="V43" s="1">
        <v>1.84467440737095E+19</v>
      </c>
    </row>
    <row r="44" spans="1:22" s="5" customFormat="1" ht="15.75" thickBot="1" x14ac:dyDescent="0.3">
      <c r="A44" s="2">
        <v>42403.527777777781</v>
      </c>
      <c r="B44" s="1" t="s">
        <v>24</v>
      </c>
      <c r="C44" s="1" t="s">
        <v>22</v>
      </c>
      <c r="D44" s="1" t="s">
        <v>25</v>
      </c>
      <c r="E44" s="3">
        <v>2</v>
      </c>
      <c r="F44" s="3">
        <v>2</v>
      </c>
      <c r="G44" s="3">
        <v>3</v>
      </c>
      <c r="H44" s="3">
        <v>1</v>
      </c>
      <c r="I44" s="3">
        <v>3</v>
      </c>
      <c r="J44" s="3">
        <v>2</v>
      </c>
      <c r="K44" s="3">
        <v>3</v>
      </c>
      <c r="L44" s="3">
        <v>2</v>
      </c>
      <c r="M44" s="3">
        <v>2</v>
      </c>
      <c r="N44" s="1" t="s">
        <v>31</v>
      </c>
      <c r="O44" s="3">
        <v>5</v>
      </c>
      <c r="P44" s="3">
        <v>5</v>
      </c>
      <c r="Q44" s="3">
        <v>4</v>
      </c>
      <c r="R44" s="3">
        <v>3</v>
      </c>
      <c r="S44" s="3">
        <v>3</v>
      </c>
      <c r="T44" s="3">
        <v>3</v>
      </c>
      <c r="U44" s="1" t="s">
        <v>33</v>
      </c>
      <c r="V44" s="3">
        <v>20000</v>
      </c>
    </row>
    <row r="45" spans="1:22" s="5" customFormat="1" ht="27" thickBot="1" x14ac:dyDescent="0.3">
      <c r="A45" s="2">
        <v>42403.527951388889</v>
      </c>
      <c r="B45" s="1" t="s">
        <v>24</v>
      </c>
      <c r="C45" s="1" t="s">
        <v>24</v>
      </c>
      <c r="D45" s="1" t="s">
        <v>28</v>
      </c>
      <c r="E45" s="3">
        <v>3</v>
      </c>
      <c r="F45" s="3">
        <v>4</v>
      </c>
      <c r="G45" s="3">
        <v>4</v>
      </c>
      <c r="H45" s="3">
        <v>5</v>
      </c>
      <c r="I45" s="3">
        <v>2</v>
      </c>
      <c r="J45" s="3">
        <v>2</v>
      </c>
      <c r="K45" s="3">
        <v>1</v>
      </c>
      <c r="L45" s="3">
        <v>1</v>
      </c>
      <c r="M45" s="3">
        <v>3</v>
      </c>
      <c r="N45" s="1" t="s">
        <v>26</v>
      </c>
      <c r="O45" s="3">
        <v>2</v>
      </c>
      <c r="P45" s="3">
        <v>2</v>
      </c>
      <c r="Q45" s="3">
        <v>5</v>
      </c>
      <c r="R45" s="3">
        <v>5</v>
      </c>
      <c r="S45" s="3">
        <v>3</v>
      </c>
      <c r="T45" s="3">
        <v>2</v>
      </c>
      <c r="U45" s="1" t="s">
        <v>29</v>
      </c>
      <c r="V45" s="3">
        <v>66666</v>
      </c>
    </row>
    <row r="46" spans="1:22" s="5" customFormat="1" ht="78" thickBot="1" x14ac:dyDescent="0.3">
      <c r="A46" s="2">
        <v>42403.527997685182</v>
      </c>
      <c r="B46" s="1" t="s">
        <v>24</v>
      </c>
      <c r="C46" s="1" t="s">
        <v>24</v>
      </c>
      <c r="D46" s="1" t="s">
        <v>59</v>
      </c>
      <c r="E46" s="3">
        <v>4</v>
      </c>
      <c r="F46" s="3">
        <v>4</v>
      </c>
      <c r="G46" s="3">
        <v>3</v>
      </c>
      <c r="H46" s="3">
        <v>5</v>
      </c>
      <c r="I46" s="3">
        <v>5</v>
      </c>
      <c r="J46" s="3">
        <v>4</v>
      </c>
      <c r="K46" s="3">
        <v>3</v>
      </c>
      <c r="L46" s="3">
        <v>2</v>
      </c>
      <c r="M46" s="3">
        <v>1</v>
      </c>
      <c r="N46" s="1" t="s">
        <v>26</v>
      </c>
      <c r="O46" s="3">
        <v>5</v>
      </c>
      <c r="P46" s="3">
        <v>5</v>
      </c>
      <c r="Q46" s="3">
        <v>5</v>
      </c>
      <c r="R46" s="3">
        <v>5</v>
      </c>
      <c r="S46" s="3">
        <v>3</v>
      </c>
      <c r="T46" s="3">
        <v>1</v>
      </c>
      <c r="U46" s="1" t="s">
        <v>27</v>
      </c>
      <c r="V46" s="3">
        <v>30000</v>
      </c>
    </row>
    <row r="47" spans="1:22" s="5" customFormat="1" ht="15.75" thickBot="1" x14ac:dyDescent="0.3">
      <c r="A47" s="2">
        <v>42403.528009259258</v>
      </c>
      <c r="B47" s="1" t="s">
        <v>24</v>
      </c>
      <c r="C47" s="1" t="s">
        <v>24</v>
      </c>
      <c r="D47" s="1" t="s">
        <v>28</v>
      </c>
      <c r="E47" s="3">
        <v>3</v>
      </c>
      <c r="F47" s="3">
        <v>3</v>
      </c>
      <c r="G47" s="3">
        <v>4</v>
      </c>
      <c r="H47" s="3">
        <v>4</v>
      </c>
      <c r="I47" s="3">
        <v>4</v>
      </c>
      <c r="J47" s="3">
        <v>4</v>
      </c>
      <c r="K47" s="3">
        <v>4</v>
      </c>
      <c r="L47" s="3">
        <v>4</v>
      </c>
      <c r="M47" s="3">
        <v>4</v>
      </c>
      <c r="N47" s="1" t="s">
        <v>31</v>
      </c>
      <c r="O47" s="3">
        <v>4</v>
      </c>
      <c r="P47" s="3">
        <v>5</v>
      </c>
      <c r="Q47" s="3">
        <v>3</v>
      </c>
      <c r="R47" s="3">
        <v>4</v>
      </c>
      <c r="S47" s="3">
        <v>4</v>
      </c>
      <c r="T47" s="3">
        <v>4</v>
      </c>
      <c r="U47" s="1" t="s">
        <v>32</v>
      </c>
      <c r="V47" s="3">
        <v>25000</v>
      </c>
    </row>
    <row r="48" spans="1:22" s="5" customFormat="1" ht="39.75" thickBot="1" x14ac:dyDescent="0.3">
      <c r="A48" s="2">
        <v>42403.528009259258</v>
      </c>
      <c r="B48" s="1" t="s">
        <v>24</v>
      </c>
      <c r="C48" s="1" t="s">
        <v>57</v>
      </c>
      <c r="D48" s="1" t="s">
        <v>28</v>
      </c>
      <c r="E48" s="3">
        <v>3</v>
      </c>
      <c r="F48" s="3">
        <v>2</v>
      </c>
      <c r="G48" s="3">
        <v>4</v>
      </c>
      <c r="H48" s="3">
        <v>5</v>
      </c>
      <c r="I48" s="3">
        <v>5</v>
      </c>
      <c r="J48" s="3">
        <v>5</v>
      </c>
      <c r="K48" s="3">
        <v>5</v>
      </c>
      <c r="L48" s="3">
        <v>3</v>
      </c>
      <c r="M48" s="3">
        <v>3</v>
      </c>
      <c r="N48" s="1" t="s">
        <v>31</v>
      </c>
      <c r="O48" s="3">
        <v>3</v>
      </c>
      <c r="P48" s="3">
        <v>4</v>
      </c>
      <c r="Q48" s="3">
        <v>3</v>
      </c>
      <c r="R48" s="3">
        <v>4</v>
      </c>
      <c r="S48" s="3">
        <v>2</v>
      </c>
      <c r="T48" s="3">
        <v>2</v>
      </c>
      <c r="U48" s="1" t="s">
        <v>29</v>
      </c>
      <c r="V48" s="3">
        <v>25500</v>
      </c>
    </row>
    <row r="49" spans="1:23" s="5" customFormat="1" ht="39.75" thickBot="1" x14ac:dyDescent="0.3">
      <c r="A49" s="2">
        <v>42403.528032407405</v>
      </c>
      <c r="B49" s="1" t="s">
        <v>24</v>
      </c>
      <c r="C49" s="1" t="s">
        <v>57</v>
      </c>
      <c r="D49" s="1" t="s">
        <v>30</v>
      </c>
      <c r="E49" s="3">
        <v>4</v>
      </c>
      <c r="F49" s="3">
        <v>4</v>
      </c>
      <c r="G49" s="3">
        <v>3</v>
      </c>
      <c r="H49" s="3">
        <v>2</v>
      </c>
      <c r="I49" s="3">
        <v>2</v>
      </c>
      <c r="J49" s="3">
        <v>3</v>
      </c>
      <c r="K49" s="3">
        <v>3</v>
      </c>
      <c r="L49" s="3">
        <v>1</v>
      </c>
      <c r="M49" s="3">
        <v>2</v>
      </c>
      <c r="N49" s="1" t="s">
        <v>26</v>
      </c>
      <c r="O49" s="3">
        <v>3</v>
      </c>
      <c r="P49" s="3">
        <v>4</v>
      </c>
      <c r="Q49" s="3">
        <v>3</v>
      </c>
      <c r="R49" s="3">
        <v>5</v>
      </c>
      <c r="S49" s="3">
        <v>2</v>
      </c>
      <c r="T49" s="3">
        <v>1</v>
      </c>
      <c r="U49" s="1" t="s">
        <v>29</v>
      </c>
      <c r="V49" s="3">
        <v>36565</v>
      </c>
    </row>
    <row r="50" spans="1:23" s="5" customFormat="1" ht="15.75" thickBot="1" x14ac:dyDescent="0.3">
      <c r="A50" s="2">
        <v>42403.528055555558</v>
      </c>
      <c r="B50" s="1" t="s">
        <v>24</v>
      </c>
      <c r="C50" s="1" t="s">
        <v>22</v>
      </c>
      <c r="D50" s="1" t="s">
        <v>30</v>
      </c>
      <c r="E50" s="3">
        <v>4</v>
      </c>
      <c r="F50" s="3">
        <v>2</v>
      </c>
      <c r="G50" s="3">
        <v>3</v>
      </c>
      <c r="H50" s="3">
        <v>1</v>
      </c>
      <c r="I50" s="3">
        <v>5</v>
      </c>
      <c r="J50" s="3">
        <v>5</v>
      </c>
      <c r="K50" s="3">
        <v>4</v>
      </c>
      <c r="L50" s="3">
        <v>3</v>
      </c>
      <c r="M50" s="3">
        <v>2</v>
      </c>
      <c r="N50" s="1" t="s">
        <v>31</v>
      </c>
      <c r="O50" s="3">
        <v>4</v>
      </c>
      <c r="P50" s="3">
        <v>4</v>
      </c>
      <c r="Q50" s="3">
        <v>2</v>
      </c>
      <c r="R50" s="3">
        <v>3</v>
      </c>
      <c r="S50" s="3">
        <v>1</v>
      </c>
      <c r="T50" s="3">
        <v>5</v>
      </c>
      <c r="U50" s="1" t="s">
        <v>27</v>
      </c>
      <c r="V50" s="3">
        <v>22000</v>
      </c>
    </row>
    <row r="51" spans="1:23" s="5" customFormat="1" ht="39.75" thickBot="1" x14ac:dyDescent="0.3">
      <c r="A51" s="2">
        <v>42403.528171296297</v>
      </c>
      <c r="B51" s="1" t="s">
        <v>24</v>
      </c>
      <c r="C51" s="1" t="s">
        <v>57</v>
      </c>
      <c r="D51" s="1" t="s">
        <v>25</v>
      </c>
      <c r="E51" s="3">
        <v>1</v>
      </c>
      <c r="F51" s="3">
        <v>2</v>
      </c>
      <c r="G51" s="3">
        <v>3</v>
      </c>
      <c r="H51" s="3">
        <v>3</v>
      </c>
      <c r="I51" s="3">
        <v>3</v>
      </c>
      <c r="J51" s="3">
        <v>4</v>
      </c>
      <c r="K51" s="3">
        <v>2</v>
      </c>
      <c r="L51" s="3">
        <v>3</v>
      </c>
      <c r="M51" s="3">
        <v>4</v>
      </c>
      <c r="N51" s="1" t="s">
        <v>31</v>
      </c>
      <c r="O51" s="3">
        <v>2</v>
      </c>
      <c r="P51" s="3">
        <v>3</v>
      </c>
      <c r="Q51" s="3">
        <v>3</v>
      </c>
      <c r="R51" s="3">
        <v>5</v>
      </c>
      <c r="S51" s="3">
        <v>3</v>
      </c>
      <c r="T51" s="3">
        <v>4</v>
      </c>
      <c r="U51" s="1" t="s">
        <v>61</v>
      </c>
      <c r="V51" s="3">
        <v>30000</v>
      </c>
    </row>
    <row r="52" spans="1:23" s="5" customFormat="1" ht="15.75" thickBot="1" x14ac:dyDescent="0.3">
      <c r="A52" s="2">
        <v>42403.528182870374</v>
      </c>
      <c r="B52" s="1" t="s">
        <v>22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3" s="5" customFormat="1" ht="27" thickBot="1" x14ac:dyDescent="0.3">
      <c r="A53" s="2">
        <v>42403.528217592589</v>
      </c>
      <c r="B53" s="1" t="s">
        <v>24</v>
      </c>
      <c r="C53" s="1" t="s">
        <v>22</v>
      </c>
      <c r="D53" s="1" t="s">
        <v>25</v>
      </c>
      <c r="E53" s="3">
        <v>2</v>
      </c>
      <c r="F53" s="3">
        <v>4</v>
      </c>
      <c r="G53" s="3">
        <v>5</v>
      </c>
      <c r="H53" s="3">
        <v>3</v>
      </c>
      <c r="I53" s="3">
        <v>5</v>
      </c>
      <c r="J53" s="3">
        <v>5</v>
      </c>
      <c r="K53" s="3">
        <v>5</v>
      </c>
      <c r="L53" s="3">
        <v>1</v>
      </c>
      <c r="M53" s="3">
        <v>4</v>
      </c>
      <c r="N53" s="1" t="s">
        <v>26</v>
      </c>
      <c r="O53" s="3">
        <v>4</v>
      </c>
      <c r="P53" s="3">
        <v>5</v>
      </c>
      <c r="Q53" s="3">
        <v>2</v>
      </c>
      <c r="R53" s="3">
        <v>4</v>
      </c>
      <c r="S53" s="3">
        <v>2</v>
      </c>
      <c r="T53" s="3">
        <v>3</v>
      </c>
      <c r="U53" s="1" t="s">
        <v>29</v>
      </c>
      <c r="V53" s="3">
        <v>28000</v>
      </c>
    </row>
    <row r="54" spans="1:23" s="5" customFormat="1" ht="27" thickBot="1" x14ac:dyDescent="0.3">
      <c r="A54" s="2">
        <v>42403.528287037036</v>
      </c>
      <c r="B54" s="1" t="s">
        <v>24</v>
      </c>
      <c r="C54" s="1" t="s">
        <v>24</v>
      </c>
      <c r="D54" s="1" t="s">
        <v>62</v>
      </c>
      <c r="E54" s="3">
        <v>4</v>
      </c>
      <c r="F54" s="3">
        <v>1</v>
      </c>
      <c r="G54" s="3">
        <v>4</v>
      </c>
      <c r="H54" s="3">
        <v>2</v>
      </c>
      <c r="I54" s="3">
        <v>4</v>
      </c>
      <c r="J54" s="3">
        <v>1</v>
      </c>
      <c r="K54" s="3">
        <v>1</v>
      </c>
      <c r="L54" s="3">
        <v>1</v>
      </c>
      <c r="M54" s="3">
        <v>4</v>
      </c>
      <c r="N54" s="1" t="s">
        <v>26</v>
      </c>
      <c r="O54" s="3">
        <v>1</v>
      </c>
      <c r="P54" s="3">
        <v>5</v>
      </c>
      <c r="Q54" s="3">
        <v>2</v>
      </c>
      <c r="R54" s="3">
        <v>2</v>
      </c>
      <c r="S54" s="3">
        <v>4</v>
      </c>
      <c r="T54" s="3">
        <v>2</v>
      </c>
      <c r="U54" s="1" t="s">
        <v>61</v>
      </c>
      <c r="V54" s="3">
        <v>13000</v>
      </c>
    </row>
    <row r="55" spans="1:23" s="5" customFormat="1" ht="27" thickBot="1" x14ac:dyDescent="0.3">
      <c r="A55" s="2">
        <v>42403.528356481482</v>
      </c>
      <c r="B55" s="1" t="s">
        <v>24</v>
      </c>
      <c r="C55" s="1" t="s">
        <v>24</v>
      </c>
      <c r="D55" s="1" t="s">
        <v>28</v>
      </c>
      <c r="E55" s="3">
        <v>4</v>
      </c>
      <c r="F55" s="3">
        <v>5</v>
      </c>
      <c r="G55" s="3">
        <v>4</v>
      </c>
      <c r="H55" s="3">
        <v>3</v>
      </c>
      <c r="I55" s="3">
        <v>2</v>
      </c>
      <c r="J55" s="3">
        <v>4</v>
      </c>
      <c r="K55" s="3">
        <v>5</v>
      </c>
      <c r="L55" s="3">
        <v>3</v>
      </c>
      <c r="M55" s="3">
        <v>4</v>
      </c>
      <c r="N55" s="1" t="s">
        <v>26</v>
      </c>
      <c r="O55" s="3">
        <v>2</v>
      </c>
      <c r="P55" s="3">
        <v>5</v>
      </c>
      <c r="Q55" s="3">
        <v>4</v>
      </c>
      <c r="R55" s="3">
        <v>2</v>
      </c>
      <c r="S55" s="3">
        <v>3</v>
      </c>
      <c r="T55" s="3">
        <v>4</v>
      </c>
      <c r="U55" s="1" t="s">
        <v>27</v>
      </c>
      <c r="V55" s="3">
        <v>20000</v>
      </c>
    </row>
    <row r="56" spans="1:23" s="5" customFormat="1" ht="15.75" thickBot="1" x14ac:dyDescent="0.3">
      <c r="A56" s="2">
        <v>42403.52847222222</v>
      </c>
      <c r="B56" s="1" t="s">
        <v>24</v>
      </c>
      <c r="C56" s="1" t="s">
        <v>24</v>
      </c>
      <c r="D56" s="1" t="s">
        <v>28</v>
      </c>
      <c r="E56" s="3">
        <v>2</v>
      </c>
      <c r="F56" s="3">
        <v>4</v>
      </c>
      <c r="G56" s="3">
        <v>3</v>
      </c>
      <c r="H56" s="3">
        <v>3</v>
      </c>
      <c r="I56" s="3">
        <v>2</v>
      </c>
      <c r="J56" s="3">
        <v>3</v>
      </c>
      <c r="K56" s="3">
        <v>2</v>
      </c>
      <c r="L56" s="3">
        <v>2</v>
      </c>
      <c r="M56" s="3">
        <v>2</v>
      </c>
      <c r="N56" s="1" t="s">
        <v>31</v>
      </c>
      <c r="O56" s="3">
        <v>4</v>
      </c>
      <c r="P56" s="3">
        <v>4</v>
      </c>
      <c r="Q56" s="3">
        <v>3</v>
      </c>
      <c r="R56" s="3">
        <v>4</v>
      </c>
      <c r="S56" s="3">
        <v>4</v>
      </c>
      <c r="T56" s="3">
        <v>5</v>
      </c>
      <c r="U56" s="1" t="s">
        <v>29</v>
      </c>
      <c r="V56" s="3">
        <v>28000</v>
      </c>
    </row>
    <row r="57" spans="1:23" s="5" customFormat="1" ht="27" thickBot="1" x14ac:dyDescent="0.3">
      <c r="A57" s="2">
        <v>42403.528553240743</v>
      </c>
      <c r="B57" s="1" t="s">
        <v>24</v>
      </c>
      <c r="C57" s="1" t="s">
        <v>22</v>
      </c>
      <c r="D57" s="1" t="s">
        <v>62</v>
      </c>
      <c r="E57" s="3">
        <v>3</v>
      </c>
      <c r="F57" s="3">
        <v>4</v>
      </c>
      <c r="G57" s="3">
        <v>5</v>
      </c>
      <c r="H57" s="3">
        <v>3</v>
      </c>
      <c r="I57" s="3">
        <v>4</v>
      </c>
      <c r="J57" s="3">
        <v>4</v>
      </c>
      <c r="K57" s="3">
        <v>5</v>
      </c>
      <c r="L57" s="3">
        <v>2</v>
      </c>
      <c r="M57" s="3">
        <v>4</v>
      </c>
      <c r="N57" s="1" t="s">
        <v>26</v>
      </c>
      <c r="O57" s="3">
        <v>5</v>
      </c>
      <c r="P57" s="3">
        <v>4</v>
      </c>
      <c r="Q57" s="3">
        <v>3</v>
      </c>
      <c r="R57" s="3">
        <v>5</v>
      </c>
      <c r="S57" s="3">
        <v>3</v>
      </c>
      <c r="T57" s="3">
        <v>4</v>
      </c>
      <c r="U57" s="1" t="s">
        <v>61</v>
      </c>
      <c r="V57" s="3">
        <v>12000</v>
      </c>
    </row>
    <row r="58" spans="1:23" s="5" customFormat="1" ht="27" thickBot="1" x14ac:dyDescent="0.3">
      <c r="A58" s="2">
        <v>42403.528599537036</v>
      </c>
      <c r="B58" s="1" t="s">
        <v>24</v>
      </c>
      <c r="C58" s="1" t="s">
        <v>24</v>
      </c>
      <c r="D58" s="1" t="s">
        <v>60</v>
      </c>
      <c r="E58" s="3">
        <v>3</v>
      </c>
      <c r="F58" s="3">
        <v>4</v>
      </c>
      <c r="G58" s="3">
        <v>4</v>
      </c>
      <c r="H58" s="3">
        <v>5</v>
      </c>
      <c r="I58" s="3">
        <v>4</v>
      </c>
      <c r="J58" s="3">
        <v>4</v>
      </c>
      <c r="K58" s="3">
        <v>4</v>
      </c>
      <c r="L58" s="3">
        <v>2</v>
      </c>
      <c r="M58" s="3">
        <v>2</v>
      </c>
      <c r="N58" s="1" t="s">
        <v>26</v>
      </c>
      <c r="O58" s="3">
        <v>4</v>
      </c>
      <c r="P58" s="3">
        <v>5</v>
      </c>
      <c r="Q58" s="3">
        <v>4</v>
      </c>
      <c r="R58" s="3">
        <v>4</v>
      </c>
      <c r="S58" s="3">
        <v>5</v>
      </c>
      <c r="T58" s="3">
        <v>2</v>
      </c>
      <c r="U58" s="1" t="s">
        <v>27</v>
      </c>
      <c r="V58" s="49">
        <v>27182.81</v>
      </c>
      <c r="W58" s="50"/>
    </row>
    <row r="59" spans="1:23" s="5" customFormat="1" ht="39.75" thickBot="1" x14ac:dyDescent="0.3">
      <c r="A59" s="2">
        <v>42403.528645833336</v>
      </c>
      <c r="B59" s="1" t="s">
        <v>24</v>
      </c>
      <c r="C59" s="1" t="s">
        <v>57</v>
      </c>
      <c r="D59" s="1" t="s">
        <v>25</v>
      </c>
      <c r="E59" s="3">
        <v>2</v>
      </c>
      <c r="F59" s="3">
        <v>3</v>
      </c>
      <c r="G59" s="3">
        <v>3</v>
      </c>
      <c r="H59" s="3">
        <v>4</v>
      </c>
      <c r="I59" s="3">
        <v>3</v>
      </c>
      <c r="J59" s="3">
        <v>3</v>
      </c>
      <c r="K59" s="3">
        <v>4</v>
      </c>
      <c r="L59" s="3">
        <v>5</v>
      </c>
      <c r="M59" s="3">
        <v>4</v>
      </c>
      <c r="N59" s="1" t="s">
        <v>31</v>
      </c>
      <c r="O59" s="3">
        <v>2</v>
      </c>
      <c r="P59" s="3">
        <v>3</v>
      </c>
      <c r="Q59" s="3">
        <v>3</v>
      </c>
      <c r="R59" s="3">
        <v>4</v>
      </c>
      <c r="S59" s="3">
        <v>5</v>
      </c>
      <c r="T59" s="3">
        <v>4</v>
      </c>
      <c r="U59" s="1" t="s">
        <v>61</v>
      </c>
      <c r="V59" s="3">
        <v>30000</v>
      </c>
    </row>
    <row r="60" spans="1:23" s="5" customFormat="1" ht="27" thickBot="1" x14ac:dyDescent="0.3">
      <c r="A60" s="2">
        <v>42403.528807870367</v>
      </c>
      <c r="B60" s="1" t="s">
        <v>24</v>
      </c>
      <c r="C60" s="1" t="s">
        <v>24</v>
      </c>
      <c r="D60" s="1" t="s">
        <v>25</v>
      </c>
      <c r="E60" s="3">
        <v>4</v>
      </c>
      <c r="F60" s="3">
        <v>4</v>
      </c>
      <c r="G60" s="3">
        <v>3</v>
      </c>
      <c r="H60" s="3">
        <v>2</v>
      </c>
      <c r="I60" s="3">
        <v>4</v>
      </c>
      <c r="J60" s="3">
        <v>4</v>
      </c>
      <c r="K60" s="3">
        <v>5</v>
      </c>
      <c r="L60" s="3">
        <v>2</v>
      </c>
      <c r="M60" s="3">
        <v>1</v>
      </c>
      <c r="N60" s="1" t="s">
        <v>26</v>
      </c>
      <c r="O60" s="3">
        <v>3</v>
      </c>
      <c r="P60" s="3">
        <v>4</v>
      </c>
      <c r="Q60" s="3">
        <v>2</v>
      </c>
      <c r="R60" s="3">
        <v>3</v>
      </c>
      <c r="S60" s="3">
        <v>3</v>
      </c>
      <c r="T60" s="3">
        <v>5</v>
      </c>
      <c r="U60" s="1" t="s">
        <v>29</v>
      </c>
      <c r="V60" s="3">
        <v>21000</v>
      </c>
    </row>
    <row r="61" spans="1:23" s="5" customFormat="1" ht="78" thickBot="1" x14ac:dyDescent="0.3">
      <c r="A61" s="2">
        <v>42403.528854166667</v>
      </c>
      <c r="B61" s="1" t="s">
        <v>24</v>
      </c>
      <c r="C61" s="1" t="s">
        <v>24</v>
      </c>
      <c r="D61" s="1" t="s">
        <v>59</v>
      </c>
      <c r="E61" s="3">
        <v>4</v>
      </c>
      <c r="F61" s="3">
        <v>5</v>
      </c>
      <c r="G61" s="3">
        <v>3</v>
      </c>
      <c r="H61" s="3">
        <v>5</v>
      </c>
      <c r="I61" s="3">
        <v>4</v>
      </c>
      <c r="J61" s="3">
        <v>5</v>
      </c>
      <c r="K61" s="3">
        <v>4</v>
      </c>
      <c r="L61" s="3">
        <v>3</v>
      </c>
      <c r="M61" s="3">
        <v>3</v>
      </c>
      <c r="N61" s="1" t="s">
        <v>26</v>
      </c>
      <c r="O61" s="3">
        <v>5</v>
      </c>
      <c r="P61" s="3">
        <v>5</v>
      </c>
      <c r="Q61" s="3">
        <v>5</v>
      </c>
      <c r="R61" s="3">
        <v>5</v>
      </c>
      <c r="S61" s="3">
        <v>3</v>
      </c>
      <c r="T61" s="3">
        <v>2</v>
      </c>
      <c r="U61" s="1" t="s">
        <v>32</v>
      </c>
      <c r="V61" s="11">
        <v>9.9999999999999997E+78</v>
      </c>
    </row>
    <row r="62" spans="1:23" s="5" customFormat="1" ht="39.75" thickBot="1" x14ac:dyDescent="0.3">
      <c r="A62" s="2">
        <v>42403.529270833336</v>
      </c>
      <c r="B62" s="1" t="s">
        <v>24</v>
      </c>
      <c r="C62" s="1" t="s">
        <v>22</v>
      </c>
      <c r="D62" s="1" t="s">
        <v>63</v>
      </c>
      <c r="E62" s="3">
        <v>3</v>
      </c>
      <c r="F62" s="3">
        <v>4</v>
      </c>
      <c r="G62" s="3">
        <v>3</v>
      </c>
      <c r="H62" s="3">
        <v>2</v>
      </c>
      <c r="I62" s="3">
        <v>3</v>
      </c>
      <c r="J62" s="3">
        <v>4</v>
      </c>
      <c r="K62" s="3">
        <v>2</v>
      </c>
      <c r="L62" s="3">
        <v>2</v>
      </c>
      <c r="M62" s="3">
        <v>3</v>
      </c>
      <c r="N62" s="1" t="s">
        <v>31</v>
      </c>
      <c r="O62" s="3">
        <v>5</v>
      </c>
      <c r="P62" s="3">
        <v>5</v>
      </c>
      <c r="Q62" s="3">
        <v>3</v>
      </c>
      <c r="R62" s="3">
        <v>4</v>
      </c>
      <c r="S62" s="3">
        <v>4</v>
      </c>
      <c r="T62" s="3">
        <v>2</v>
      </c>
      <c r="U62" s="1" t="s">
        <v>29</v>
      </c>
      <c r="V62" s="3">
        <v>100000</v>
      </c>
    </row>
    <row r="63" spans="1:23" s="5" customFormat="1" ht="15.75" thickBot="1" x14ac:dyDescent="0.3">
      <c r="A63" s="2">
        <v>42403.529456018521</v>
      </c>
      <c r="B63" s="1" t="s">
        <v>24</v>
      </c>
      <c r="C63" s="1" t="s">
        <v>24</v>
      </c>
      <c r="D63" s="1" t="s">
        <v>25</v>
      </c>
      <c r="E63" s="3">
        <v>5</v>
      </c>
      <c r="F63" s="3">
        <v>4</v>
      </c>
      <c r="G63" s="3">
        <v>4</v>
      </c>
      <c r="H63" s="3">
        <v>2</v>
      </c>
      <c r="I63" s="3">
        <v>4</v>
      </c>
      <c r="J63" s="3">
        <v>4</v>
      </c>
      <c r="K63" s="3">
        <v>4</v>
      </c>
      <c r="L63" s="3">
        <v>3</v>
      </c>
      <c r="M63" s="3">
        <v>3</v>
      </c>
      <c r="N63" s="1" t="s">
        <v>31</v>
      </c>
      <c r="O63" s="3">
        <v>5</v>
      </c>
      <c r="P63" s="3">
        <v>5</v>
      </c>
      <c r="Q63" s="3">
        <v>3</v>
      </c>
      <c r="R63" s="3">
        <v>2</v>
      </c>
      <c r="S63" s="3">
        <v>4</v>
      </c>
      <c r="T63" s="3">
        <v>4</v>
      </c>
      <c r="U63" s="1" t="s">
        <v>61</v>
      </c>
      <c r="V63" s="3">
        <v>25000</v>
      </c>
    </row>
    <row r="64" spans="1:23" s="5" customFormat="1" ht="27" thickBot="1" x14ac:dyDescent="0.3">
      <c r="A64" s="2">
        <v>42403.529467592591</v>
      </c>
      <c r="B64" s="1" t="s">
        <v>24</v>
      </c>
      <c r="C64" s="1" t="s">
        <v>22</v>
      </c>
      <c r="D64" s="1" t="s">
        <v>25</v>
      </c>
      <c r="E64" s="3">
        <v>4</v>
      </c>
      <c r="F64" s="3">
        <v>5</v>
      </c>
      <c r="G64" s="3">
        <v>2</v>
      </c>
      <c r="H64" s="3">
        <v>1</v>
      </c>
      <c r="I64" s="3">
        <v>3</v>
      </c>
      <c r="J64" s="3">
        <v>5</v>
      </c>
      <c r="K64" s="3">
        <v>5</v>
      </c>
      <c r="L64" s="3">
        <v>4</v>
      </c>
      <c r="M64" s="3">
        <v>2</v>
      </c>
      <c r="N64" s="1" t="s">
        <v>26</v>
      </c>
      <c r="O64" s="3">
        <v>5</v>
      </c>
      <c r="P64" s="3">
        <v>5</v>
      </c>
      <c r="Q64" s="3">
        <v>3</v>
      </c>
      <c r="R64" s="3">
        <v>5</v>
      </c>
      <c r="S64" s="3">
        <v>5</v>
      </c>
      <c r="T64" s="3">
        <v>3</v>
      </c>
      <c r="U64" s="1" t="s">
        <v>27</v>
      </c>
      <c r="V64" s="3">
        <v>30000</v>
      </c>
    </row>
    <row r="65" spans="1:22" s="5" customFormat="1" ht="27" thickBot="1" x14ac:dyDescent="0.3">
      <c r="A65" s="2">
        <v>42403.529502314814</v>
      </c>
      <c r="B65" s="1" t="s">
        <v>24</v>
      </c>
      <c r="C65" s="1" t="s">
        <v>22</v>
      </c>
      <c r="D65" s="1" t="s">
        <v>25</v>
      </c>
      <c r="E65" s="3">
        <v>5</v>
      </c>
      <c r="F65" s="3">
        <v>5</v>
      </c>
      <c r="G65" s="3">
        <v>1</v>
      </c>
      <c r="H65" s="3">
        <v>1</v>
      </c>
      <c r="I65" s="3">
        <v>4</v>
      </c>
      <c r="J65" s="3">
        <v>4</v>
      </c>
      <c r="K65" s="3">
        <v>5</v>
      </c>
      <c r="L65" s="3">
        <v>5</v>
      </c>
      <c r="M65" s="3">
        <v>3</v>
      </c>
      <c r="N65" s="1" t="s">
        <v>26</v>
      </c>
      <c r="O65" s="3">
        <v>5</v>
      </c>
      <c r="P65" s="3">
        <v>5</v>
      </c>
      <c r="Q65" s="3">
        <v>3</v>
      </c>
      <c r="R65" s="3">
        <v>5</v>
      </c>
      <c r="S65" s="3">
        <v>5</v>
      </c>
      <c r="T65" s="3">
        <v>5</v>
      </c>
      <c r="U65" s="1" t="s">
        <v>27</v>
      </c>
      <c r="V65" s="3">
        <v>30000</v>
      </c>
    </row>
    <row r="66" spans="1:22" s="5" customFormat="1" ht="78" thickBot="1" x14ac:dyDescent="0.3">
      <c r="A66" s="2">
        <v>42403.52957175926</v>
      </c>
      <c r="B66" s="1" t="s">
        <v>24</v>
      </c>
      <c r="C66" s="1" t="s">
        <v>22</v>
      </c>
      <c r="D66" s="1" t="s">
        <v>59</v>
      </c>
      <c r="E66" s="3">
        <v>3</v>
      </c>
      <c r="F66" s="3">
        <v>5</v>
      </c>
      <c r="G66" s="3">
        <v>2</v>
      </c>
      <c r="H66" s="3">
        <v>2</v>
      </c>
      <c r="I66" s="3">
        <v>5</v>
      </c>
      <c r="J66" s="3">
        <v>5</v>
      </c>
      <c r="K66" s="3">
        <v>4</v>
      </c>
      <c r="L66" s="3">
        <v>3</v>
      </c>
      <c r="M66" s="3">
        <v>3</v>
      </c>
      <c r="N66" s="1" t="s">
        <v>31</v>
      </c>
      <c r="O66" s="3">
        <v>5</v>
      </c>
      <c r="P66" s="3">
        <v>4</v>
      </c>
      <c r="Q66" s="3">
        <v>3</v>
      </c>
      <c r="R66" s="3">
        <v>4</v>
      </c>
      <c r="S66" s="3">
        <v>4</v>
      </c>
      <c r="T66" s="3">
        <v>3</v>
      </c>
      <c r="U66" s="1" t="s">
        <v>61</v>
      </c>
      <c r="V66" s="3">
        <v>20000</v>
      </c>
    </row>
    <row r="67" spans="1:22" s="5" customFormat="1" ht="39.75" thickBot="1" x14ac:dyDescent="0.3">
      <c r="A67" s="2">
        <v>42403.529814814814</v>
      </c>
      <c r="B67" s="1" t="s">
        <v>24</v>
      </c>
      <c r="C67" s="1" t="s">
        <v>57</v>
      </c>
      <c r="D67" s="1" t="s">
        <v>30</v>
      </c>
      <c r="E67" s="3">
        <v>3</v>
      </c>
      <c r="F67" s="3">
        <v>1</v>
      </c>
      <c r="G67" s="3">
        <v>1</v>
      </c>
      <c r="H67" s="3">
        <v>3</v>
      </c>
      <c r="I67" s="3">
        <v>4</v>
      </c>
      <c r="J67" s="3">
        <v>4</v>
      </c>
      <c r="K67" s="3">
        <v>5</v>
      </c>
      <c r="L67" s="3">
        <v>5</v>
      </c>
      <c r="M67" s="3">
        <v>5</v>
      </c>
      <c r="N67" s="1" t="s">
        <v>31</v>
      </c>
      <c r="O67" s="3">
        <v>3</v>
      </c>
      <c r="P67" s="3">
        <v>4</v>
      </c>
      <c r="Q67" s="3">
        <v>3</v>
      </c>
      <c r="R67" s="3">
        <v>3</v>
      </c>
      <c r="S67" s="3">
        <v>4</v>
      </c>
      <c r="T67" s="3">
        <v>4</v>
      </c>
      <c r="U67" s="1" t="s">
        <v>27</v>
      </c>
      <c r="V67" s="3">
        <v>5000</v>
      </c>
    </row>
    <row r="68" spans="1:22" s="5" customFormat="1" ht="78" thickBot="1" x14ac:dyDescent="0.3">
      <c r="A68" s="2">
        <v>42403.52983796296</v>
      </c>
      <c r="B68" s="1" t="s">
        <v>24</v>
      </c>
      <c r="C68" s="1" t="s">
        <v>57</v>
      </c>
      <c r="D68" s="1" t="s">
        <v>59</v>
      </c>
      <c r="E68" s="3">
        <v>4</v>
      </c>
      <c r="F68" s="3">
        <v>3</v>
      </c>
      <c r="G68" s="3">
        <v>4</v>
      </c>
      <c r="H68" s="3">
        <v>3</v>
      </c>
      <c r="I68" s="3">
        <v>4</v>
      </c>
      <c r="J68" s="3">
        <v>4</v>
      </c>
      <c r="K68" s="3">
        <v>2</v>
      </c>
      <c r="L68" s="3">
        <v>2</v>
      </c>
      <c r="M68" s="3">
        <v>3</v>
      </c>
      <c r="N68" s="1" t="s">
        <v>31</v>
      </c>
      <c r="O68" s="3">
        <v>3</v>
      </c>
      <c r="P68" s="3">
        <v>4</v>
      </c>
      <c r="Q68" s="3">
        <v>3</v>
      </c>
      <c r="R68" s="3">
        <v>3</v>
      </c>
      <c r="S68" s="3">
        <v>4</v>
      </c>
      <c r="T68" s="3">
        <v>2</v>
      </c>
      <c r="U68" s="1" t="s">
        <v>27</v>
      </c>
      <c r="V68" s="3">
        <v>25000</v>
      </c>
    </row>
    <row r="69" spans="1:22" s="5" customFormat="1" ht="27" thickBot="1" x14ac:dyDescent="0.3">
      <c r="A69" s="2">
        <v>42403.529849537037</v>
      </c>
      <c r="B69" s="1" t="s">
        <v>24</v>
      </c>
      <c r="C69" s="1" t="s">
        <v>22</v>
      </c>
      <c r="D69" s="1" t="s">
        <v>25</v>
      </c>
      <c r="E69" s="3">
        <v>5</v>
      </c>
      <c r="F69" s="3">
        <v>4</v>
      </c>
      <c r="G69" s="3">
        <v>5</v>
      </c>
      <c r="H69" s="3">
        <v>3</v>
      </c>
      <c r="I69" s="3">
        <v>5</v>
      </c>
      <c r="J69" s="3">
        <v>5</v>
      </c>
      <c r="K69" s="3">
        <v>4</v>
      </c>
      <c r="L69" s="3">
        <v>1</v>
      </c>
      <c r="M69" s="3">
        <v>4</v>
      </c>
      <c r="N69" s="1" t="s">
        <v>26</v>
      </c>
      <c r="O69" s="3">
        <v>5</v>
      </c>
      <c r="P69" s="3">
        <v>4</v>
      </c>
      <c r="Q69" s="3">
        <v>3</v>
      </c>
      <c r="R69" s="3">
        <v>4</v>
      </c>
      <c r="S69" s="3">
        <v>3</v>
      </c>
      <c r="T69" s="3">
        <v>2</v>
      </c>
      <c r="U69" s="1" t="s">
        <v>33</v>
      </c>
      <c r="V69" s="3">
        <v>28000</v>
      </c>
    </row>
    <row r="70" spans="1:22" s="5" customFormat="1" ht="39.75" thickBot="1" x14ac:dyDescent="0.3">
      <c r="A70" s="2">
        <v>42403.53019675926</v>
      </c>
      <c r="B70" s="1" t="s">
        <v>24</v>
      </c>
      <c r="C70" s="1" t="s">
        <v>57</v>
      </c>
      <c r="D70" s="1" t="s">
        <v>25</v>
      </c>
      <c r="E70" s="3">
        <v>3</v>
      </c>
      <c r="F70" s="3">
        <v>3</v>
      </c>
      <c r="G70" s="3">
        <v>1</v>
      </c>
      <c r="H70" s="3">
        <v>1</v>
      </c>
      <c r="I70" s="3">
        <v>2</v>
      </c>
      <c r="J70" s="3">
        <v>2</v>
      </c>
      <c r="K70" s="3">
        <v>2</v>
      </c>
      <c r="L70" s="3">
        <v>2</v>
      </c>
      <c r="M70" s="3">
        <v>2</v>
      </c>
      <c r="N70" s="1" t="s">
        <v>31</v>
      </c>
      <c r="O70" s="3">
        <v>3</v>
      </c>
      <c r="P70" s="3">
        <v>3</v>
      </c>
      <c r="Q70" s="3">
        <v>3</v>
      </c>
      <c r="R70" s="3">
        <v>2</v>
      </c>
      <c r="S70" s="3">
        <v>1</v>
      </c>
      <c r="T70" s="3">
        <v>2</v>
      </c>
      <c r="U70" s="1" t="s">
        <v>29</v>
      </c>
      <c r="V70" s="3">
        <v>30000</v>
      </c>
    </row>
    <row r="71" spans="1:22" s="5" customFormat="1" ht="78" thickBot="1" x14ac:dyDescent="0.3">
      <c r="A71" s="2">
        <v>42403.530219907407</v>
      </c>
      <c r="B71" s="1" t="s">
        <v>24</v>
      </c>
      <c r="C71" s="1" t="s">
        <v>57</v>
      </c>
      <c r="D71" s="1" t="s">
        <v>59</v>
      </c>
      <c r="E71" s="3">
        <v>5</v>
      </c>
      <c r="F71" s="3">
        <v>3</v>
      </c>
      <c r="G71" s="3">
        <v>4</v>
      </c>
      <c r="H71" s="3">
        <v>3</v>
      </c>
      <c r="I71" s="3">
        <v>4</v>
      </c>
      <c r="J71" s="3">
        <v>4</v>
      </c>
      <c r="K71" s="3">
        <v>4</v>
      </c>
      <c r="L71" s="3">
        <v>5</v>
      </c>
      <c r="M71" s="3">
        <v>5</v>
      </c>
      <c r="N71" s="1" t="s">
        <v>26</v>
      </c>
      <c r="O71" s="3">
        <v>5</v>
      </c>
      <c r="P71" s="3">
        <v>5</v>
      </c>
      <c r="Q71" s="3">
        <v>4</v>
      </c>
      <c r="R71" s="3">
        <v>5</v>
      </c>
      <c r="S71" s="3">
        <v>4</v>
      </c>
      <c r="T71" s="3">
        <v>4</v>
      </c>
      <c r="U71" s="1" t="s">
        <v>32</v>
      </c>
      <c r="V71" s="3">
        <v>200000</v>
      </c>
    </row>
    <row r="72" spans="1:22" s="5" customFormat="1" ht="78" thickBot="1" x14ac:dyDescent="0.3">
      <c r="A72" s="2">
        <v>42403.533599537041</v>
      </c>
      <c r="B72" s="1" t="s">
        <v>24</v>
      </c>
      <c r="C72" s="1" t="s">
        <v>24</v>
      </c>
      <c r="D72" s="1" t="s">
        <v>59</v>
      </c>
      <c r="E72" s="3">
        <v>4</v>
      </c>
      <c r="F72" s="3">
        <v>3</v>
      </c>
      <c r="G72" s="3">
        <v>5</v>
      </c>
      <c r="H72" s="3">
        <v>5</v>
      </c>
      <c r="I72" s="3">
        <v>5</v>
      </c>
      <c r="J72" s="3">
        <v>5</v>
      </c>
      <c r="K72" s="3">
        <v>5</v>
      </c>
      <c r="L72" s="3">
        <v>5</v>
      </c>
      <c r="M72" s="3">
        <v>4</v>
      </c>
      <c r="N72" s="1" t="s">
        <v>26</v>
      </c>
      <c r="O72" s="3">
        <v>4</v>
      </c>
      <c r="P72" s="3">
        <v>5</v>
      </c>
      <c r="Q72" s="3">
        <v>2</v>
      </c>
      <c r="R72" s="3">
        <v>3</v>
      </c>
      <c r="S72" s="3">
        <v>5</v>
      </c>
      <c r="T72" s="3">
        <v>3</v>
      </c>
      <c r="U72" s="1" t="s">
        <v>27</v>
      </c>
      <c r="V72" s="11">
        <v>30000</v>
      </c>
    </row>
    <row r="73" spans="1:22" s="5" customFormat="1" ht="15.75" thickBot="1" x14ac:dyDescent="0.3">
      <c r="A73" s="2">
        <v>42403.535914351851</v>
      </c>
      <c r="B73" s="1" t="s">
        <v>22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5" customFormat="1" ht="15.75" thickBot="1" x14ac:dyDescent="0.3">
      <c r="A74" s="2">
        <v>42403.536099537036</v>
      </c>
      <c r="B74" s="1" t="s">
        <v>22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5" customFormat="1" ht="78" thickBot="1" x14ac:dyDescent="0.3">
      <c r="A75" s="2">
        <v>42403.579479166663</v>
      </c>
      <c r="B75" s="1" t="s">
        <v>24</v>
      </c>
      <c r="C75" s="1" t="s">
        <v>22</v>
      </c>
      <c r="D75" s="1" t="s">
        <v>30</v>
      </c>
      <c r="E75" s="3">
        <v>1</v>
      </c>
      <c r="F75" s="3">
        <v>2</v>
      </c>
      <c r="G75" s="3">
        <v>4</v>
      </c>
      <c r="H75" s="3">
        <v>4</v>
      </c>
      <c r="I75" s="3">
        <v>5</v>
      </c>
      <c r="J75" s="3">
        <v>5</v>
      </c>
      <c r="K75" s="3">
        <v>5</v>
      </c>
      <c r="L75" s="3">
        <v>5</v>
      </c>
      <c r="M75" s="3">
        <v>4</v>
      </c>
      <c r="N75" s="1" t="s">
        <v>31</v>
      </c>
      <c r="O75" s="3">
        <v>5</v>
      </c>
      <c r="P75" s="3">
        <v>4</v>
      </c>
      <c r="Q75" s="3">
        <v>1</v>
      </c>
      <c r="R75" s="3">
        <v>1</v>
      </c>
      <c r="S75" s="3">
        <v>3</v>
      </c>
      <c r="T75" s="3">
        <v>2</v>
      </c>
      <c r="U75" s="1" t="s">
        <v>58</v>
      </c>
      <c r="V75" s="3">
        <v>25000</v>
      </c>
    </row>
    <row r="76" spans="1:22" s="5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5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5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5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5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5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5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5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5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5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5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5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5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5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5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5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5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5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5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5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5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5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5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5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5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5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5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5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5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5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5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5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5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5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5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5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5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5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5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5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5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5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5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5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5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5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5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5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5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s="5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s="5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s="5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s="5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s="5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s="5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s="5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s="5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s="5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s="5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s="5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s="5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s="5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s="5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s="5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s="5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s="5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s="5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s="5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s="5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s="5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s="5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s="5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s="5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s="5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s="5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s="5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s="5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s="5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s="5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s="5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s="5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s="5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s="5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s="5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s="5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5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5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s="5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s="5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s="5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5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5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s="5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5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5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5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5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5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5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5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5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5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5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5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5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5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5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5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5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5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5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5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5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5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5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5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5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5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5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5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5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5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5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5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5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5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5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5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5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5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5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5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5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5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5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5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5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5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5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5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5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5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5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5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5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5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5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5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5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5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5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5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5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5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5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5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5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5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5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5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5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5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5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5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5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5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5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5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5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5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5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5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5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5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5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5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5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5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5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5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5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5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5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5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5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5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5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5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5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5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5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5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5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5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5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5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5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5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5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5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5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5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5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5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5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5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5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5" customForma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5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5" customForma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5" customForma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5" customForma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5" customForma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5" customForma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5" customForma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5" customForma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5" customForma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5" customForma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5" customForma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5" customForma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5" customForma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5" customForma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5" customForma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5" customForma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5" customForma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5" customForma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5" customForma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5" customForma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5" customForma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5" customForma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5" customForma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5" customForma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5" customForma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5" customForma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5" customForma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5" customForma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5" customForma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5" customForma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5" customForma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5" customForma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5" customForma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5" customForma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5" customForma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5" customForma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5" customForma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5" customForma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5" customForma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5" customForma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5" customForma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5" customForma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5" customForma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5" customForma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5" customForma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5" customForma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5" customForma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5" customForma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5" customForma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5" customForma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5" customForma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5" customForma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5" customForma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5" customForma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5" customForma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5" customForma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5" customForma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5" customForma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5" customForma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5" customForma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5" customForma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5" customForma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5" customForma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5" customForma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5" customForma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5" customForma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5" customForma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5" customForma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5" customForma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5" customForma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5" customForma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5" customForma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5" customForma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5" customForma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5" customForma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5" customForma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5" customForma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5" customForma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5" customForma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5" customForma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5" customForma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5" customForma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5" customForma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5" customForma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5" customForma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5" customForma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5" customForma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5" customForma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5" customForma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5" customForma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5" customForma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5" customForma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5" customForma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5" customForma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5" customForma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5" customForma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5" customForma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5" customForma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5" customForma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5" customForma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5" customForma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5" customForma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5" customForma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5" customForma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5" customForma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5" customForma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5" customForma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5" customForma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5" customForma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5" customForma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5" customForma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5" customForma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5" customForma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5" customForma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5" customForma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5" customForma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5" customForma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5" customForma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5" customForma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5" customForma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5" customForma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5" customForma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5" customForma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5" customForma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5" customForma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5" customForma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5" customForma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5" customForma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27.7109375" defaultRowHeight="23.25" x14ac:dyDescent="0.35"/>
  <cols>
    <col min="1" max="16384" width="27.7109375" style="55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U1048576"/>
    </sheetView>
  </sheetViews>
  <sheetFormatPr defaultRowHeight="15" x14ac:dyDescent="0.25"/>
  <cols>
    <col min="1" max="1" width="11.140625" bestFit="1" customWidth="1"/>
    <col min="2" max="13" width="9.140625" customWidth="1"/>
    <col min="14" max="14" width="36.140625" customWidth="1"/>
    <col min="15" max="20" width="9.140625" customWidth="1"/>
  </cols>
  <sheetData>
    <row r="1" spans="1:22" s="54" customFormat="1" ht="108" customHeight="1" x14ac:dyDescent="0.25">
      <c r="A1" s="54" t="str">
        <f>Data!A3</f>
        <v>ID</v>
      </c>
      <c r="B1" s="54" t="str">
        <f>Data!B3</f>
        <v>Studium na VŠ</v>
      </c>
      <c r="C1" s="54" t="str">
        <f>Data!C3</f>
        <v>Matematický obor</v>
      </c>
      <c r="D1" s="54" t="str">
        <f>Data!D3</f>
        <v>Lokace VŠ</v>
      </c>
      <c r="E1" s="54" t="str">
        <f>Data!E3</f>
        <v>Vliv osobních referencí</v>
      </c>
      <c r="F1" s="54" t="str">
        <f>Data!F3</f>
        <v>Vliv osobní zkušenosti</v>
      </c>
      <c r="G1" s="54" t="str">
        <f>Data!G3</f>
        <v>Vliv finanční náročnosti</v>
      </c>
      <c r="H1" s="54" t="str">
        <f>Data!H3</f>
        <v>Vliv možnosti stipendia</v>
      </c>
      <c r="I1" s="54" t="str">
        <f>Data!I3</f>
        <v>Vliv stavu kampusu</v>
      </c>
      <c r="J1" s="54" t="str">
        <f>Data!J3</f>
        <v>Vliv technického vybavení školy</v>
      </c>
      <c r="K1" s="54" t="str">
        <f>Data!K3</f>
        <v>Vliv možnosti praxe</v>
      </c>
      <c r="L1" s="54" t="str">
        <f>Data!L3</f>
        <v>Vliv existence sportovního zázemí</v>
      </c>
      <c r="M1" s="54" t="str">
        <f>Data!M3</f>
        <v>Vliv možnosti kulturního vyžití</v>
      </c>
      <c r="N1" s="54" t="str">
        <f>Data!N3</f>
        <v>Preference dle velikosti studijních oborů</v>
      </c>
      <c r="O1" s="54" t="str">
        <f>Data!O3</f>
        <v>Web - možnosti uplatnění</v>
      </c>
      <c r="P1" s="54" t="str">
        <f>Data!P3</f>
        <v>Web - náplň studia</v>
      </c>
      <c r="Q1" s="54" t="str">
        <f>Data!Q3</f>
        <v>Web - diplomové práce</v>
      </c>
      <c r="R1" s="54" t="str">
        <f>Data!R3</f>
        <v>Web - úspěchy studentů</v>
      </c>
      <c r="S1" s="54" t="str">
        <f>Data!S3</f>
        <v>Web - možnosti stáží</v>
      </c>
      <c r="T1" s="54" t="str">
        <f>Data!T3</f>
        <v>Web - společenský život</v>
      </c>
      <c r="U1" s="54" t="str">
        <f>Data!U3</f>
        <v>Sebehodnocení</v>
      </c>
      <c r="V1" s="54" t="str">
        <f>Data!V3</f>
        <v>Očekávaný příjem</v>
      </c>
    </row>
    <row r="2" spans="1:22" x14ac:dyDescent="0.25">
      <c r="A2" s="10">
        <f>IF(Data!A4="","",Data!A4)</f>
        <v>42403.382638888892</v>
      </c>
      <c r="B2" t="str">
        <f>IF(Data!B4="","",Data!B4)</f>
        <v>Ano</v>
      </c>
      <c r="C2" t="str">
        <f>IF(Data!C4="","",Data!C4)</f>
        <v>Ne</v>
      </c>
      <c r="D2" t="str">
        <f>IF(Data!D4="","",Data!D4)</f>
        <v>Praha</v>
      </c>
      <c r="E2">
        <f>IF(Data!E4="","",Data!E4)</f>
        <v>5</v>
      </c>
      <c r="F2">
        <f>IF(Data!F4="","",Data!F4)</f>
        <v>5</v>
      </c>
      <c r="G2">
        <f>IF(Data!G4="","",Data!G4)</f>
        <v>1</v>
      </c>
      <c r="H2">
        <f>IF(Data!H4="","",Data!H4)</f>
        <v>5</v>
      </c>
      <c r="I2">
        <f>IF(Data!I4="","",Data!I4)</f>
        <v>2</v>
      </c>
      <c r="J2">
        <f>IF(Data!J4="","",Data!J4)</f>
        <v>4</v>
      </c>
      <c r="K2">
        <f>IF(Data!K4="","",Data!K4)</f>
        <v>5</v>
      </c>
      <c r="L2">
        <f>IF(Data!L4="","",Data!L4)</f>
        <v>2</v>
      </c>
      <c r="M2">
        <f>IF(Data!M4="","",Data!M4)</f>
        <v>2</v>
      </c>
      <c r="N2" t="str">
        <f>IF(Data!N4="","",Data!N4)</f>
        <v>Malých (individuální přístup pedagogů)</v>
      </c>
      <c r="O2">
        <f>IF(Data!O4="","",Data!O4)</f>
        <v>4</v>
      </c>
      <c r="P2">
        <f>IF(Data!P4="","",Data!P4)</f>
        <v>4</v>
      </c>
      <c r="Q2">
        <f>IF(Data!Q4="","",Data!Q4)</f>
        <v>3</v>
      </c>
      <c r="R2">
        <f>IF(Data!R4="","",Data!R4)</f>
        <v>5</v>
      </c>
      <c r="S2">
        <f>IF(Data!S4="","",Data!S4)</f>
        <v>5</v>
      </c>
      <c r="T2">
        <f>IF(Data!T4="","",Data!T4)</f>
        <v>1</v>
      </c>
      <c r="U2" t="str">
        <f>IF(Data!U4="","",Data!U4)</f>
        <v>TOP 20%</v>
      </c>
      <c r="V2">
        <f>IF(Data!V4="","",Data!V4)</f>
        <v>25000</v>
      </c>
    </row>
    <row r="3" spans="1:22" x14ac:dyDescent="0.25">
      <c r="A3" s="10">
        <f>IF(Data!A5="","",Data!A5)</f>
        <v>42403.383252314816</v>
      </c>
      <c r="B3" t="str">
        <f>IF(Data!B5="","",Data!B5)</f>
        <v>Ano</v>
      </c>
      <c r="C3" t="str">
        <f>IF(Data!C5="","",Data!C5)</f>
        <v>Zatím jsem si studijní obor nevybral(a).</v>
      </c>
      <c r="D3" t="str">
        <f>IF(Data!D5="","",Data!D5)</f>
        <v>Ostrava</v>
      </c>
      <c r="E3">
        <f>IF(Data!E5="","",Data!E5)</f>
        <v>2</v>
      </c>
      <c r="F3">
        <f>IF(Data!F5="","",Data!F5)</f>
        <v>1</v>
      </c>
      <c r="G3">
        <f>IF(Data!G5="","",Data!G5)</f>
        <v>1</v>
      </c>
      <c r="H3">
        <f>IF(Data!H5="","",Data!H5)</f>
        <v>2</v>
      </c>
      <c r="I3">
        <f>IF(Data!I5="","",Data!I5)</f>
        <v>2</v>
      </c>
      <c r="J3">
        <f>IF(Data!J5="","",Data!J5)</f>
        <v>1</v>
      </c>
      <c r="K3">
        <f>IF(Data!K5="","",Data!K5)</f>
        <v>2</v>
      </c>
      <c r="L3">
        <f>IF(Data!L5="","",Data!L5)</f>
        <v>1</v>
      </c>
      <c r="M3">
        <f>IF(Data!M5="","",Data!M5)</f>
        <v>2</v>
      </c>
      <c r="N3" t="str">
        <f>IF(Data!N5="","",Data!N5)</f>
        <v>Velkých (anonymita)</v>
      </c>
      <c r="O3">
        <f>IF(Data!O5="","",Data!O5)</f>
        <v>1</v>
      </c>
      <c r="P3">
        <f>IF(Data!P5="","",Data!P5)</f>
        <v>1</v>
      </c>
      <c r="Q3">
        <f>IF(Data!Q5="","",Data!Q5)</f>
        <v>2</v>
      </c>
      <c r="R3">
        <f>IF(Data!R5="","",Data!R5)</f>
        <v>2</v>
      </c>
      <c r="S3">
        <f>IF(Data!S5="","",Data!S5)</f>
        <v>2</v>
      </c>
      <c r="T3">
        <f>IF(Data!T5="","",Data!T5)</f>
        <v>2</v>
      </c>
      <c r="U3" t="str">
        <f>IF(Data!U5="","",Data!U5)</f>
        <v>TOP 2%</v>
      </c>
      <c r="V3">
        <f>IF(Data!V5="","",Data!V5)</f>
        <v>30000</v>
      </c>
    </row>
    <row r="4" spans="1:22" x14ac:dyDescent="0.25">
      <c r="A4" s="10">
        <f>IF(Data!A6="","",Data!A6)</f>
        <v>42403.409479166665</v>
      </c>
      <c r="B4" t="str">
        <f>IF(Data!B6="","",Data!B6)</f>
        <v>Ano</v>
      </c>
      <c r="C4" t="str">
        <f>IF(Data!C6="","",Data!C6)</f>
        <v>Ano</v>
      </c>
      <c r="D4" t="str">
        <f>IF(Data!D6="","",Data!D6)</f>
        <v>Praha</v>
      </c>
      <c r="E4">
        <f>IF(Data!E6="","",Data!E6)</f>
        <v>2</v>
      </c>
      <c r="F4">
        <f>IF(Data!F6="","",Data!F6)</f>
        <v>2</v>
      </c>
      <c r="G4">
        <f>IF(Data!G6="","",Data!G6)</f>
        <v>1</v>
      </c>
      <c r="H4">
        <f>IF(Data!H6="","",Data!H6)</f>
        <v>2</v>
      </c>
      <c r="I4">
        <f>IF(Data!I6="","",Data!I6)</f>
        <v>2</v>
      </c>
      <c r="J4">
        <f>IF(Data!J6="","",Data!J6)</f>
        <v>2</v>
      </c>
      <c r="K4">
        <f>IF(Data!K6="","",Data!K6)</f>
        <v>1</v>
      </c>
      <c r="L4">
        <f>IF(Data!L6="","",Data!L6)</f>
        <v>4</v>
      </c>
      <c r="M4">
        <f>IF(Data!M6="","",Data!M6)</f>
        <v>2</v>
      </c>
      <c r="N4" t="str">
        <f>IF(Data!N6="","",Data!N6)</f>
        <v>Velkých (anonymita)</v>
      </c>
      <c r="O4">
        <f>IF(Data!O6="","",Data!O6)</f>
        <v>2</v>
      </c>
      <c r="P4">
        <f>IF(Data!P6="","",Data!P6)</f>
        <v>2</v>
      </c>
      <c r="Q4">
        <f>IF(Data!Q6="","",Data!Q6)</f>
        <v>3</v>
      </c>
      <c r="R4">
        <f>IF(Data!R6="","",Data!R6)</f>
        <v>3</v>
      </c>
      <c r="S4">
        <f>IF(Data!S6="","",Data!S6)</f>
        <v>2</v>
      </c>
      <c r="T4">
        <f>IF(Data!T6="","",Data!T6)</f>
        <v>3</v>
      </c>
      <c r="U4" t="str">
        <f>IF(Data!U6="","",Data!U6)</f>
        <v>TOP 20%</v>
      </c>
      <c r="V4">
        <f>IF(Data!V6="","",Data!V6)</f>
        <v>1500000000000</v>
      </c>
    </row>
    <row r="5" spans="1:22" x14ac:dyDescent="0.25">
      <c r="A5" s="10">
        <f>IF(Data!A7="","",Data!A7)</f>
        <v>42403.409710648149</v>
      </c>
      <c r="B5" t="str">
        <f>IF(Data!B7="","",Data!B7)</f>
        <v>Ano</v>
      </c>
      <c r="C5" t="str">
        <f>IF(Data!C7="","",Data!C7)</f>
        <v>Zatím jsem si studijní obor nevybral(a).</v>
      </c>
      <c r="D5" t="str">
        <f>IF(Data!D7="","",Data!D7)</f>
        <v>Praha</v>
      </c>
      <c r="E5">
        <f>IF(Data!E7="","",Data!E7)</f>
        <v>3</v>
      </c>
      <c r="F5">
        <f>IF(Data!F7="","",Data!F7)</f>
        <v>3</v>
      </c>
      <c r="G5">
        <f>IF(Data!G7="","",Data!G7)</f>
        <v>4</v>
      </c>
      <c r="H5">
        <f>IF(Data!H7="","",Data!H7)</f>
        <v>3</v>
      </c>
      <c r="I5">
        <f>IF(Data!I7="","",Data!I7)</f>
        <v>3</v>
      </c>
      <c r="J5">
        <f>IF(Data!J7="","",Data!J7)</f>
        <v>3</v>
      </c>
      <c r="K5">
        <f>IF(Data!K7="","",Data!K7)</f>
        <v>4</v>
      </c>
      <c r="L5">
        <f>IF(Data!L7="","",Data!L7)</f>
        <v>1</v>
      </c>
      <c r="M5">
        <f>IF(Data!M7="","",Data!M7)</f>
        <v>2</v>
      </c>
      <c r="N5" t="str">
        <f>IF(Data!N7="","",Data!N7)</f>
        <v>Malých (individuální přístup pedagogů)</v>
      </c>
      <c r="O5">
        <f>IF(Data!O7="","",Data!O7)</f>
        <v>5</v>
      </c>
      <c r="P5">
        <f>IF(Data!P7="","",Data!P7)</f>
        <v>3</v>
      </c>
      <c r="Q5">
        <f>IF(Data!Q7="","",Data!Q7)</f>
        <v>3</v>
      </c>
      <c r="R5">
        <f>IF(Data!R7="","",Data!R7)</f>
        <v>2</v>
      </c>
      <c r="S5">
        <f>IF(Data!S7="","",Data!S7)</f>
        <v>2</v>
      </c>
      <c r="T5">
        <f>IF(Data!T7="","",Data!T7)</f>
        <v>1</v>
      </c>
      <c r="U5" t="str">
        <f>IF(Data!U7="","",Data!U7)</f>
        <v>Více než polovina vrstevníků je lepšími studenty než já.</v>
      </c>
      <c r="V5">
        <f>IF(Data!V7="","",Data!V7)</f>
        <v>24000</v>
      </c>
    </row>
    <row r="6" spans="1:22" x14ac:dyDescent="0.25">
      <c r="A6" s="10">
        <f>IF(Data!A8="","",Data!A8)</f>
        <v>42403.409930555557</v>
      </c>
      <c r="B6" t="str">
        <f>IF(Data!B8="","",Data!B8)</f>
        <v>Ano</v>
      </c>
      <c r="C6" t="str">
        <f>IF(Data!C8="","",Data!C8)</f>
        <v>Ne</v>
      </c>
      <c r="D6" t="str">
        <f>IF(Data!D8="","",Data!D8)</f>
        <v>Praha</v>
      </c>
      <c r="E6">
        <f>IF(Data!E8="","",Data!E8)</f>
        <v>5</v>
      </c>
      <c r="F6">
        <f>IF(Data!F8="","",Data!F8)</f>
        <v>1</v>
      </c>
      <c r="G6">
        <f>IF(Data!G8="","",Data!G8)</f>
        <v>1</v>
      </c>
      <c r="H6">
        <f>IF(Data!H8="","",Data!H8)</f>
        <v>3</v>
      </c>
      <c r="I6">
        <f>IF(Data!I8="","",Data!I8)</f>
        <v>2</v>
      </c>
      <c r="J6">
        <f>IF(Data!J8="","",Data!J8)</f>
        <v>3</v>
      </c>
      <c r="K6">
        <f>IF(Data!K8="","",Data!K8)</f>
        <v>5</v>
      </c>
      <c r="L6">
        <f>IF(Data!L8="","",Data!L8)</f>
        <v>5</v>
      </c>
      <c r="M6">
        <f>IF(Data!M8="","",Data!M8)</f>
        <v>5</v>
      </c>
      <c r="N6" t="str">
        <f>IF(Data!N8="","",Data!N8)</f>
        <v>Malých (individuální přístup pedagogů)</v>
      </c>
      <c r="O6">
        <f>IF(Data!O8="","",Data!O8)</f>
        <v>2</v>
      </c>
      <c r="P6">
        <f>IF(Data!P8="","",Data!P8)</f>
        <v>4</v>
      </c>
      <c r="Q6">
        <f>IF(Data!Q8="","",Data!Q8)</f>
        <v>3</v>
      </c>
      <c r="R6">
        <f>IF(Data!R8="","",Data!R8)</f>
        <v>3</v>
      </c>
      <c r="S6">
        <f>IF(Data!S8="","",Data!S8)</f>
        <v>4</v>
      </c>
      <c r="T6">
        <f>IF(Data!T8="","",Data!T8)</f>
        <v>5</v>
      </c>
      <c r="U6" t="str">
        <f>IF(Data!U8="","",Data!U8)</f>
        <v>TOP 10%</v>
      </c>
      <c r="V6">
        <f>IF(Data!V8="","",Data!V8)</f>
        <v>40000</v>
      </c>
    </row>
    <row r="7" spans="1:22" x14ac:dyDescent="0.25">
      <c r="A7" s="10">
        <f>IF(Data!A9="","",Data!A9)</f>
        <v>42403.411215277774</v>
      </c>
      <c r="B7" t="str">
        <f>IF(Data!B9="","",Data!B9)</f>
        <v>Ano</v>
      </c>
      <c r="C7" t="str">
        <f>IF(Data!C9="","",Data!C9)</f>
        <v>Zatím jsem si studijní obor nevybral(a).</v>
      </c>
      <c r="D7" t="str">
        <f>IF(Data!D9="","",Data!D9)</f>
        <v>Zatím jsem si konkrétní VŠ nevybral/a.</v>
      </c>
      <c r="E7">
        <f>IF(Data!E9="","",Data!E9)</f>
        <v>5</v>
      </c>
      <c r="F7">
        <f>IF(Data!F9="","",Data!F9)</f>
        <v>4</v>
      </c>
      <c r="G7">
        <f>IF(Data!G9="","",Data!G9)</f>
        <v>3</v>
      </c>
      <c r="H7">
        <f>IF(Data!H9="","",Data!H9)</f>
        <v>1</v>
      </c>
      <c r="I7">
        <f>IF(Data!I9="","",Data!I9)</f>
        <v>4</v>
      </c>
      <c r="J7">
        <f>IF(Data!J9="","",Data!J9)</f>
        <v>3</v>
      </c>
      <c r="K7">
        <f>IF(Data!K9="","",Data!K9)</f>
        <v>4</v>
      </c>
      <c r="L7">
        <f>IF(Data!L9="","",Data!L9)</f>
        <v>2</v>
      </c>
      <c r="M7">
        <f>IF(Data!M9="","",Data!M9)</f>
        <v>3</v>
      </c>
      <c r="N7" t="str">
        <f>IF(Data!N9="","",Data!N9)</f>
        <v>Malých (individuální přístup pedagogů)</v>
      </c>
      <c r="O7">
        <f>IF(Data!O9="","",Data!O9)</f>
        <v>5</v>
      </c>
      <c r="P7">
        <f>IF(Data!P9="","",Data!P9)</f>
        <v>5</v>
      </c>
      <c r="Q7">
        <f>IF(Data!Q9="","",Data!Q9)</f>
        <v>3</v>
      </c>
      <c r="R7">
        <f>IF(Data!R9="","",Data!R9)</f>
        <v>2</v>
      </c>
      <c r="S7">
        <f>IF(Data!S9="","",Data!S9)</f>
        <v>4</v>
      </c>
      <c r="T7">
        <f>IF(Data!T9="","",Data!T9)</f>
        <v>4</v>
      </c>
      <c r="U7" t="str">
        <f>IF(Data!U9="","",Data!U9)</f>
        <v>TOP 5%</v>
      </c>
      <c r="V7">
        <f>IF(Data!V9="","",Data!V9)</f>
        <v>25000</v>
      </c>
    </row>
    <row r="8" spans="1:22" x14ac:dyDescent="0.25">
      <c r="A8" s="10">
        <f>IF(Data!A10="","",Data!A10)</f>
        <v>42403.411620370367</v>
      </c>
      <c r="B8" t="str">
        <f>IF(Data!B10="","",Data!B10)</f>
        <v>Ano</v>
      </c>
      <c r="C8" t="str">
        <f>IF(Data!C10="","",Data!C10)</f>
        <v>Ano</v>
      </c>
      <c r="D8" t="str">
        <f>IF(Data!D10="","",Data!D10)</f>
        <v>Zatím jsem si konkrétní VŠ nevybral/a.</v>
      </c>
      <c r="E8">
        <f>IF(Data!E10="","",Data!E10)</f>
        <v>4</v>
      </c>
      <c r="F8">
        <f>IF(Data!F10="","",Data!F10)</f>
        <v>4</v>
      </c>
      <c r="G8">
        <f>IF(Data!G10="","",Data!G10)</f>
        <v>3</v>
      </c>
      <c r="H8">
        <f>IF(Data!H10="","",Data!H10)</f>
        <v>2</v>
      </c>
      <c r="I8">
        <f>IF(Data!I10="","",Data!I10)</f>
        <v>3</v>
      </c>
      <c r="J8">
        <f>IF(Data!J10="","",Data!J10)</f>
        <v>4</v>
      </c>
      <c r="K8">
        <f>IF(Data!K10="","",Data!K10)</f>
        <v>4</v>
      </c>
      <c r="L8">
        <f>IF(Data!L10="","",Data!L10)</f>
        <v>4</v>
      </c>
      <c r="M8">
        <f>IF(Data!M10="","",Data!M10)</f>
        <v>4</v>
      </c>
      <c r="N8" t="str">
        <f>IF(Data!N10="","",Data!N10)</f>
        <v>Malých (individuální přístup pedagogů)</v>
      </c>
      <c r="O8">
        <f>IF(Data!O10="","",Data!O10)</f>
        <v>5</v>
      </c>
      <c r="P8">
        <f>IF(Data!P10="","",Data!P10)</f>
        <v>5</v>
      </c>
      <c r="Q8">
        <f>IF(Data!Q10="","",Data!Q10)</f>
        <v>4</v>
      </c>
      <c r="R8">
        <f>IF(Data!R10="","",Data!R10)</f>
        <v>5</v>
      </c>
      <c r="S8">
        <f>IF(Data!S10="","",Data!S10)</f>
        <v>3</v>
      </c>
      <c r="T8">
        <f>IF(Data!T10="","",Data!T10)</f>
        <v>4</v>
      </c>
      <c r="U8" t="str">
        <f>IF(Data!U10="","",Data!U10)</f>
        <v>TOP 5%</v>
      </c>
      <c r="V8">
        <f>IF(Data!V10="","",Data!V10)</f>
        <v>25000</v>
      </c>
    </row>
    <row r="9" spans="1:22" x14ac:dyDescent="0.25">
      <c r="A9" s="10">
        <f>IF(Data!A11="","",Data!A11)</f>
        <v>42403.411851851852</v>
      </c>
      <c r="B9" t="str">
        <f>IF(Data!B11="","",Data!B11)</f>
        <v>Ano</v>
      </c>
      <c r="C9" t="str">
        <f>IF(Data!C11="","",Data!C11)</f>
        <v>Ne</v>
      </c>
      <c r="D9" t="str">
        <f>IF(Data!D11="","",Data!D11)</f>
        <v>V zahraničí</v>
      </c>
      <c r="E9">
        <f>IF(Data!E11="","",Data!E11)</f>
        <v>1</v>
      </c>
      <c r="F9">
        <f>IF(Data!F11="","",Data!F11)</f>
        <v>2</v>
      </c>
      <c r="G9">
        <f>IF(Data!G11="","",Data!G11)</f>
        <v>5</v>
      </c>
      <c r="H9">
        <f>IF(Data!H11="","",Data!H11)</f>
        <v>4</v>
      </c>
      <c r="I9">
        <f>IF(Data!I11="","",Data!I11)</f>
        <v>3</v>
      </c>
      <c r="J9">
        <f>IF(Data!J11="","",Data!J11)</f>
        <v>5</v>
      </c>
      <c r="K9">
        <f>IF(Data!K11="","",Data!K11)</f>
        <v>3</v>
      </c>
      <c r="L9">
        <f>IF(Data!L11="","",Data!L11)</f>
        <v>1</v>
      </c>
      <c r="M9">
        <f>IF(Data!M11="","",Data!M11)</f>
        <v>1</v>
      </c>
      <c r="N9" t="str">
        <f>IF(Data!N11="","",Data!N11)</f>
        <v>Malých (individuální přístup pedagogů)</v>
      </c>
      <c r="O9">
        <f>IF(Data!O11="","",Data!O11)</f>
        <v>1</v>
      </c>
      <c r="P9">
        <f>IF(Data!P11="","",Data!P11)</f>
        <v>5</v>
      </c>
      <c r="Q9">
        <f>IF(Data!Q11="","",Data!Q11)</f>
        <v>3</v>
      </c>
      <c r="R9">
        <f>IF(Data!R11="","",Data!R11)</f>
        <v>3</v>
      </c>
      <c r="S9">
        <f>IF(Data!S11="","",Data!S11)</f>
        <v>3</v>
      </c>
      <c r="T9">
        <f>IF(Data!T11="","",Data!T11)</f>
        <v>1</v>
      </c>
      <c r="U9" t="str">
        <f>IF(Data!U11="","",Data!U11)</f>
        <v>TOP 10%</v>
      </c>
      <c r="V9">
        <f>IF(Data!V11="","",Data!V11)</f>
        <v>25000</v>
      </c>
    </row>
    <row r="10" spans="1:22" x14ac:dyDescent="0.25">
      <c r="A10" s="10">
        <f>IF(Data!A12="","",Data!A12)</f>
        <v>42403.413159722222</v>
      </c>
      <c r="B10" t="str">
        <f>IF(Data!B12="","",Data!B12)</f>
        <v>Ano</v>
      </c>
      <c r="C10" t="str">
        <f>IF(Data!C12="","",Data!C12)</f>
        <v>Ne</v>
      </c>
      <c r="D10" t="str">
        <f>IF(Data!D12="","",Data!D12)</f>
        <v>Ostrava</v>
      </c>
      <c r="E10">
        <f>IF(Data!E12="","",Data!E12)</f>
        <v>4</v>
      </c>
      <c r="F10">
        <f>IF(Data!F12="","",Data!F12)</f>
        <v>4</v>
      </c>
      <c r="G10">
        <f>IF(Data!G12="","",Data!G12)</f>
        <v>2</v>
      </c>
      <c r="H10">
        <f>IF(Data!H12="","",Data!H12)</f>
        <v>2</v>
      </c>
      <c r="I10">
        <f>IF(Data!I12="","",Data!I12)</f>
        <v>3</v>
      </c>
      <c r="J10">
        <f>IF(Data!J12="","",Data!J12)</f>
        <v>2</v>
      </c>
      <c r="K10">
        <f>IF(Data!K12="","",Data!K12)</f>
        <v>1</v>
      </c>
      <c r="L10">
        <f>IF(Data!L12="","",Data!L12)</f>
        <v>3</v>
      </c>
      <c r="M10">
        <f>IF(Data!M12="","",Data!M12)</f>
        <v>1</v>
      </c>
      <c r="N10" t="str">
        <f>IF(Data!N12="","",Data!N12)</f>
        <v>Malých (individuální přístup pedagogů)</v>
      </c>
      <c r="O10">
        <f>IF(Data!O12="","",Data!O12)</f>
        <v>1</v>
      </c>
      <c r="P10">
        <f>IF(Data!P12="","",Data!P12)</f>
        <v>1</v>
      </c>
      <c r="Q10">
        <f>IF(Data!Q12="","",Data!Q12)</f>
        <v>2</v>
      </c>
      <c r="R10">
        <f>IF(Data!R12="","",Data!R12)</f>
        <v>2</v>
      </c>
      <c r="S10">
        <f>IF(Data!S12="","",Data!S12)</f>
        <v>4</v>
      </c>
      <c r="T10">
        <f>IF(Data!T12="","",Data!T12)</f>
        <v>3</v>
      </c>
      <c r="U10" t="str">
        <f>IF(Data!U12="","",Data!U12)</f>
        <v>TOP 50%</v>
      </c>
      <c r="V10">
        <f>IF(Data!V12="","",Data!V12)</f>
        <v>25000</v>
      </c>
    </row>
    <row r="11" spans="1:22" x14ac:dyDescent="0.25">
      <c r="A11" s="10">
        <f>IF(Data!A13="","",Data!A13)</f>
        <v>42403.413159722222</v>
      </c>
      <c r="B11" t="str">
        <f>IF(Data!B13="","",Data!B13)</f>
        <v>Ano</v>
      </c>
      <c r="C11" t="str">
        <f>IF(Data!C13="","",Data!C13)</f>
        <v>Zatím jsem si studijní obor nevybral(a).</v>
      </c>
      <c r="D11" t="str">
        <f>IF(Data!D13="","",Data!D13)</f>
        <v>Zatím jsem si konkrétní VŠ nevybral/a.</v>
      </c>
      <c r="E11">
        <f>IF(Data!E13="","",Data!E13)</f>
        <v>4</v>
      </c>
      <c r="F11">
        <f>IF(Data!F13="","",Data!F13)</f>
        <v>2</v>
      </c>
      <c r="G11">
        <f>IF(Data!G13="","",Data!G13)</f>
        <v>3</v>
      </c>
      <c r="H11">
        <f>IF(Data!H13="","",Data!H13)</f>
        <v>3</v>
      </c>
      <c r="I11">
        <f>IF(Data!I13="","",Data!I13)</f>
        <v>3</v>
      </c>
      <c r="J11">
        <f>IF(Data!J13="","",Data!J13)</f>
        <v>2</v>
      </c>
      <c r="K11">
        <f>IF(Data!K13="","",Data!K13)</f>
        <v>1</v>
      </c>
      <c r="L11">
        <f>IF(Data!L13="","",Data!L13)</f>
        <v>4</v>
      </c>
      <c r="M11">
        <f>IF(Data!M13="","",Data!M13)</f>
        <v>5</v>
      </c>
      <c r="N11" t="str">
        <f>IF(Data!N13="","",Data!N13)</f>
        <v>Malých (individuální přístup pedagogů)</v>
      </c>
      <c r="O11">
        <f>IF(Data!O13="","",Data!O13)</f>
        <v>1</v>
      </c>
      <c r="P11">
        <f>IF(Data!P13="","",Data!P13)</f>
        <v>1</v>
      </c>
      <c r="Q11">
        <f>IF(Data!Q13="","",Data!Q13)</f>
        <v>3</v>
      </c>
      <c r="R11">
        <f>IF(Data!R13="","",Data!R13)</f>
        <v>3</v>
      </c>
      <c r="S11">
        <f>IF(Data!S13="","",Data!S13)</f>
        <v>2</v>
      </c>
      <c r="T11">
        <f>IF(Data!T13="","",Data!T13)</f>
        <v>3</v>
      </c>
      <c r="U11" t="str">
        <f>IF(Data!U13="","",Data!U13)</f>
        <v>TOP 20%</v>
      </c>
      <c r="V11">
        <f>IF(Data!V13="","",Data!V13)</f>
        <v>42</v>
      </c>
    </row>
    <row r="12" spans="1:22" x14ac:dyDescent="0.25">
      <c r="A12" s="10">
        <f>IF(Data!A14="","",Data!A14)</f>
        <v>42403.413449074076</v>
      </c>
      <c r="B12" t="str">
        <f>IF(Data!B14="","",Data!B14)</f>
        <v>Ne</v>
      </c>
      <c r="C12" t="str">
        <f>IF(Data!C14="","",Data!C14)</f>
        <v/>
      </c>
      <c r="D12" t="str">
        <f>IF(Data!D14="","",Data!D14)</f>
        <v/>
      </c>
      <c r="E12" t="str">
        <f>IF(Data!E14="","",Data!E14)</f>
        <v/>
      </c>
      <c r="F12" t="str">
        <f>IF(Data!F14="","",Data!F14)</f>
        <v/>
      </c>
      <c r="G12" t="str">
        <f>IF(Data!G14="","",Data!G14)</f>
        <v/>
      </c>
      <c r="H12" t="str">
        <f>IF(Data!H14="","",Data!H14)</f>
        <v/>
      </c>
      <c r="I12" t="str">
        <f>IF(Data!I14="","",Data!I14)</f>
        <v/>
      </c>
      <c r="J12" t="str">
        <f>IF(Data!J14="","",Data!J14)</f>
        <v/>
      </c>
      <c r="K12" t="str">
        <f>IF(Data!K14="","",Data!K14)</f>
        <v/>
      </c>
      <c r="L12" t="str">
        <f>IF(Data!L14="","",Data!L14)</f>
        <v/>
      </c>
      <c r="M12" t="str">
        <f>IF(Data!M14="","",Data!M14)</f>
        <v/>
      </c>
      <c r="N12" t="str">
        <f>IF(Data!N14="","",Data!N14)</f>
        <v/>
      </c>
      <c r="O12" t="str">
        <f>IF(Data!O14="","",Data!O14)</f>
        <v/>
      </c>
      <c r="P12" t="str">
        <f>IF(Data!P14="","",Data!P14)</f>
        <v/>
      </c>
      <c r="Q12" t="str">
        <f>IF(Data!Q14="","",Data!Q14)</f>
        <v/>
      </c>
      <c r="R12" t="str">
        <f>IF(Data!R14="","",Data!R14)</f>
        <v/>
      </c>
      <c r="S12" t="str">
        <f>IF(Data!S14="","",Data!S14)</f>
        <v/>
      </c>
      <c r="T12" t="str">
        <f>IF(Data!T14="","",Data!T14)</f>
        <v/>
      </c>
      <c r="U12" t="str">
        <f>IF(Data!U14="","",Data!U14)</f>
        <v/>
      </c>
      <c r="V12" t="str">
        <f>IF(Data!V14="","",Data!V14)</f>
        <v/>
      </c>
    </row>
    <row r="13" spans="1:22" x14ac:dyDescent="0.25">
      <c r="A13" s="10">
        <f>IF(Data!A15="","",Data!A15)</f>
        <v>42403.413923611108</v>
      </c>
      <c r="B13" t="str">
        <f>IF(Data!B15="","",Data!B15)</f>
        <v>Ne</v>
      </c>
      <c r="C13" t="str">
        <f>IF(Data!C15="","",Data!C15)</f>
        <v/>
      </c>
      <c r="D13" t="str">
        <f>IF(Data!D15="","",Data!D15)</f>
        <v/>
      </c>
      <c r="E13" t="str">
        <f>IF(Data!E15="","",Data!E15)</f>
        <v/>
      </c>
      <c r="F13" t="str">
        <f>IF(Data!F15="","",Data!F15)</f>
        <v/>
      </c>
      <c r="G13" t="str">
        <f>IF(Data!G15="","",Data!G15)</f>
        <v/>
      </c>
      <c r="H13" t="str">
        <f>IF(Data!H15="","",Data!H15)</f>
        <v/>
      </c>
      <c r="I13" t="str">
        <f>IF(Data!I15="","",Data!I15)</f>
        <v/>
      </c>
      <c r="J13" t="str">
        <f>IF(Data!J15="","",Data!J15)</f>
        <v/>
      </c>
      <c r="K13" t="str">
        <f>IF(Data!K15="","",Data!K15)</f>
        <v/>
      </c>
      <c r="L13" t="str">
        <f>IF(Data!L15="","",Data!L15)</f>
        <v/>
      </c>
      <c r="M13" t="str">
        <f>IF(Data!M15="","",Data!M15)</f>
        <v/>
      </c>
      <c r="N13" t="str">
        <f>IF(Data!N15="","",Data!N15)</f>
        <v/>
      </c>
      <c r="O13" t="str">
        <f>IF(Data!O15="","",Data!O15)</f>
        <v/>
      </c>
      <c r="P13" t="str">
        <f>IF(Data!P15="","",Data!P15)</f>
        <v/>
      </c>
      <c r="Q13" t="str">
        <f>IF(Data!Q15="","",Data!Q15)</f>
        <v/>
      </c>
      <c r="R13" t="str">
        <f>IF(Data!R15="","",Data!R15)</f>
        <v/>
      </c>
      <c r="S13" t="str">
        <f>IF(Data!S15="","",Data!S15)</f>
        <v/>
      </c>
      <c r="T13" t="str">
        <f>IF(Data!T15="","",Data!T15)</f>
        <v/>
      </c>
      <c r="U13" t="str">
        <f>IF(Data!U15="","",Data!U15)</f>
        <v/>
      </c>
      <c r="V13" t="str">
        <f>IF(Data!V15="","",Data!V15)</f>
        <v/>
      </c>
    </row>
    <row r="14" spans="1:22" x14ac:dyDescent="0.25">
      <c r="A14" s="10">
        <f>IF(Data!A16="","",Data!A16)</f>
        <v>42403.414074074077</v>
      </c>
      <c r="B14" t="str">
        <f>IF(Data!B16="","",Data!B16)</f>
        <v>Nevím</v>
      </c>
      <c r="C14" t="str">
        <f>IF(Data!C16="","",Data!C16)</f>
        <v/>
      </c>
      <c r="D14" t="str">
        <f>IF(Data!D16="","",Data!D16)</f>
        <v/>
      </c>
      <c r="E14" t="str">
        <f>IF(Data!E16="","",Data!E16)</f>
        <v/>
      </c>
      <c r="F14" t="str">
        <f>IF(Data!F16="","",Data!F16)</f>
        <v/>
      </c>
      <c r="G14" t="str">
        <f>IF(Data!G16="","",Data!G16)</f>
        <v/>
      </c>
      <c r="H14" t="str">
        <f>IF(Data!H16="","",Data!H16)</f>
        <v/>
      </c>
      <c r="I14" t="str">
        <f>IF(Data!I16="","",Data!I16)</f>
        <v/>
      </c>
      <c r="J14" t="str">
        <f>IF(Data!J16="","",Data!J16)</f>
        <v/>
      </c>
      <c r="K14" t="str">
        <f>IF(Data!K16="","",Data!K16)</f>
        <v/>
      </c>
      <c r="L14" t="str">
        <f>IF(Data!L16="","",Data!L16)</f>
        <v/>
      </c>
      <c r="M14" t="str">
        <f>IF(Data!M16="","",Data!M16)</f>
        <v/>
      </c>
      <c r="N14" t="str">
        <f>IF(Data!N16="","",Data!N16)</f>
        <v/>
      </c>
      <c r="O14" t="str">
        <f>IF(Data!O16="","",Data!O16)</f>
        <v/>
      </c>
      <c r="P14" t="str">
        <f>IF(Data!P16="","",Data!P16)</f>
        <v/>
      </c>
      <c r="Q14" t="str">
        <f>IF(Data!Q16="","",Data!Q16)</f>
        <v/>
      </c>
      <c r="R14" t="str">
        <f>IF(Data!R16="","",Data!R16)</f>
        <v/>
      </c>
      <c r="S14" t="str">
        <f>IF(Data!S16="","",Data!S16)</f>
        <v/>
      </c>
      <c r="T14" t="str">
        <f>IF(Data!T16="","",Data!T16)</f>
        <v/>
      </c>
      <c r="U14" t="str">
        <f>IF(Data!U16="","",Data!U16)</f>
        <v/>
      </c>
      <c r="V14" t="str">
        <f>IF(Data!V16="","",Data!V16)</f>
        <v/>
      </c>
    </row>
    <row r="15" spans="1:22" x14ac:dyDescent="0.25">
      <c r="A15" s="10">
        <f>IF(Data!A17="","",Data!A17)</f>
        <v>42403.415300925924</v>
      </c>
      <c r="B15" t="str">
        <f>IF(Data!B17="","",Data!B17)</f>
        <v>Ano</v>
      </c>
      <c r="C15" t="str">
        <f>IF(Data!C17="","",Data!C17)</f>
        <v>Zatím jsem si studijní obor nevybral(a).</v>
      </c>
      <c r="D15" t="str">
        <f>IF(Data!D17="","",Data!D17)</f>
        <v>Zatím jsem si konkrétní VŠ nevybral/a.</v>
      </c>
      <c r="E15">
        <f>IF(Data!E17="","",Data!E17)</f>
        <v>2</v>
      </c>
      <c r="F15">
        <f>IF(Data!F17="","",Data!F17)</f>
        <v>2</v>
      </c>
      <c r="G15">
        <f>IF(Data!G17="","",Data!G17)</f>
        <v>1</v>
      </c>
      <c r="H15">
        <f>IF(Data!H17="","",Data!H17)</f>
        <v>1</v>
      </c>
      <c r="I15">
        <f>IF(Data!I17="","",Data!I17)</f>
        <v>3</v>
      </c>
      <c r="J15">
        <f>IF(Data!J17="","",Data!J17)</f>
        <v>2</v>
      </c>
      <c r="K15">
        <f>IF(Data!K17="","",Data!K17)</f>
        <v>1</v>
      </c>
      <c r="L15">
        <f>IF(Data!L17="","",Data!L17)</f>
        <v>3</v>
      </c>
      <c r="M15">
        <f>IF(Data!M17="","",Data!M17)</f>
        <v>3</v>
      </c>
      <c r="N15" t="str">
        <f>IF(Data!N17="","",Data!N17)</f>
        <v>Malých (individuální přístup pedagogů)</v>
      </c>
      <c r="O15">
        <f>IF(Data!O17="","",Data!O17)</f>
        <v>1</v>
      </c>
      <c r="P15">
        <f>IF(Data!P17="","",Data!P17)</f>
        <v>1</v>
      </c>
      <c r="Q15">
        <f>IF(Data!Q17="","",Data!Q17)</f>
        <v>2</v>
      </c>
      <c r="R15">
        <f>IF(Data!R17="","",Data!R17)</f>
        <v>3</v>
      </c>
      <c r="S15">
        <f>IF(Data!S17="","",Data!S17)</f>
        <v>2</v>
      </c>
      <c r="T15">
        <f>IF(Data!T17="","",Data!T17)</f>
        <v>3</v>
      </c>
      <c r="U15" t="str">
        <f>IF(Data!U17="","",Data!U17)</f>
        <v>TOP 10%</v>
      </c>
      <c r="V15">
        <f>IF(Data!V17="","",Data!V17)</f>
        <v>2000000000</v>
      </c>
    </row>
    <row r="16" spans="1:22" x14ac:dyDescent="0.25">
      <c r="A16" s="10">
        <f>IF(Data!A18="","",Data!A18)</f>
        <v>42403.419212962966</v>
      </c>
      <c r="B16" t="str">
        <f>IF(Data!B18="","",Data!B18)</f>
        <v>Ano</v>
      </c>
      <c r="C16" t="str">
        <f>IF(Data!C18="","",Data!C18)</f>
        <v>Ano</v>
      </c>
      <c r="D16" t="str">
        <f>IF(Data!D18="","",Data!D18)</f>
        <v>Praha</v>
      </c>
      <c r="E16">
        <f>IF(Data!E18="","",Data!E18)</f>
        <v>3</v>
      </c>
      <c r="F16">
        <f>IF(Data!F18="","",Data!F18)</f>
        <v>2</v>
      </c>
      <c r="G16">
        <f>IF(Data!G18="","",Data!G18)</f>
        <v>2</v>
      </c>
      <c r="H16">
        <f>IF(Data!H18="","",Data!H18)</f>
        <v>1</v>
      </c>
      <c r="I16">
        <f>IF(Data!I18="","",Data!I18)</f>
        <v>3</v>
      </c>
      <c r="J16">
        <f>IF(Data!J18="","",Data!J18)</f>
        <v>3</v>
      </c>
      <c r="K16">
        <f>IF(Data!K18="","",Data!K18)</f>
        <v>5</v>
      </c>
      <c r="L16">
        <f>IF(Data!L18="","",Data!L18)</f>
        <v>1</v>
      </c>
      <c r="M16">
        <f>IF(Data!M18="","",Data!M18)</f>
        <v>4</v>
      </c>
      <c r="N16" t="str">
        <f>IF(Data!N18="","",Data!N18)</f>
        <v>Velkých (anonymita)</v>
      </c>
      <c r="O16">
        <f>IF(Data!O18="","",Data!O18)</f>
        <v>2</v>
      </c>
      <c r="P16">
        <f>IF(Data!P18="","",Data!P18)</f>
        <v>5</v>
      </c>
      <c r="Q16">
        <f>IF(Data!Q18="","",Data!Q18)</f>
        <v>5</v>
      </c>
      <c r="R16">
        <f>IF(Data!R18="","",Data!R18)</f>
        <v>5</v>
      </c>
      <c r="S16">
        <f>IF(Data!S18="","",Data!S18)</f>
        <v>3</v>
      </c>
      <c r="T16">
        <f>IF(Data!T18="","",Data!T18)</f>
        <v>2</v>
      </c>
      <c r="U16" t="str">
        <f>IF(Data!U18="","",Data!U18)</f>
        <v>TOP 10%</v>
      </c>
      <c r="V16">
        <f>IF(Data!V18="","",Data!V18)</f>
        <v>8000</v>
      </c>
    </row>
    <row r="17" spans="1:22" x14ac:dyDescent="0.25">
      <c r="A17" s="10">
        <f>IF(Data!A19="","",Data!A19)</f>
        <v>42403.443692129629</v>
      </c>
      <c r="B17" t="str">
        <f>IF(Data!B19="","",Data!B19)</f>
        <v>Ano</v>
      </c>
      <c r="C17" t="str">
        <f>IF(Data!C19="","",Data!C19)</f>
        <v>Ano</v>
      </c>
      <c r="D17" t="str">
        <f>IF(Data!D19="","",Data!D19)</f>
        <v>Ostrava</v>
      </c>
      <c r="E17">
        <f>IF(Data!E19="","",Data!E19)</f>
        <v>3</v>
      </c>
      <c r="F17">
        <f>IF(Data!F19="","",Data!F19)</f>
        <v>1</v>
      </c>
      <c r="G17">
        <f>IF(Data!G19="","",Data!G19)</f>
        <v>3</v>
      </c>
      <c r="H17">
        <f>IF(Data!H19="","",Data!H19)</f>
        <v>3</v>
      </c>
      <c r="I17">
        <f>IF(Data!I19="","",Data!I19)</f>
        <v>3</v>
      </c>
      <c r="J17">
        <f>IF(Data!J19="","",Data!J19)</f>
        <v>4</v>
      </c>
      <c r="K17">
        <f>IF(Data!K19="","",Data!K19)</f>
        <v>4</v>
      </c>
      <c r="L17">
        <f>IF(Data!L19="","",Data!L19)</f>
        <v>1</v>
      </c>
      <c r="M17">
        <f>IF(Data!M19="","",Data!M19)</f>
        <v>1</v>
      </c>
      <c r="N17" t="str">
        <f>IF(Data!N19="","",Data!N19)</f>
        <v>Malých (individuální přístup pedagogů)</v>
      </c>
      <c r="O17">
        <f>IF(Data!O19="","",Data!O19)</f>
        <v>4</v>
      </c>
      <c r="P17">
        <f>IF(Data!P19="","",Data!P19)</f>
        <v>4</v>
      </c>
      <c r="Q17">
        <f>IF(Data!Q19="","",Data!Q19)</f>
        <v>4</v>
      </c>
      <c r="R17">
        <f>IF(Data!R19="","",Data!R19)</f>
        <v>4</v>
      </c>
      <c r="S17">
        <f>IF(Data!S19="","",Data!S19)</f>
        <v>3</v>
      </c>
      <c r="T17">
        <f>IF(Data!T19="","",Data!T19)</f>
        <v>2</v>
      </c>
      <c r="U17" t="str">
        <f>IF(Data!U19="","",Data!U19)</f>
        <v>TOP 10%</v>
      </c>
      <c r="V17">
        <f>IF(Data!V19="","",Data!V19)</f>
        <v>15000</v>
      </c>
    </row>
    <row r="18" spans="1:22" x14ac:dyDescent="0.25">
      <c r="A18" s="10">
        <f>IF(Data!A20="","",Data!A20)</f>
        <v>42403.452789351853</v>
      </c>
      <c r="B18" t="str">
        <f>IF(Data!B20="","",Data!B20)</f>
        <v>Ano</v>
      </c>
      <c r="C18" t="str">
        <f>IF(Data!C20="","",Data!C20)</f>
        <v>Ano</v>
      </c>
      <c r="D18" t="str">
        <f>IF(Data!D20="","",Data!D20)</f>
        <v>Ostrava</v>
      </c>
      <c r="E18">
        <f>IF(Data!E20="","",Data!E20)</f>
        <v>3</v>
      </c>
      <c r="F18">
        <f>IF(Data!F20="","",Data!F20)</f>
        <v>1</v>
      </c>
      <c r="G18">
        <f>IF(Data!G20="","",Data!G20)</f>
        <v>3</v>
      </c>
      <c r="H18">
        <f>IF(Data!H20="","",Data!H20)</f>
        <v>3</v>
      </c>
      <c r="I18">
        <f>IF(Data!I20="","",Data!I20)</f>
        <v>3</v>
      </c>
      <c r="J18">
        <f>IF(Data!J20="","",Data!J20)</f>
        <v>4</v>
      </c>
      <c r="K18">
        <f>IF(Data!K20="","",Data!K20)</f>
        <v>4</v>
      </c>
      <c r="L18">
        <f>IF(Data!L20="","",Data!L20)</f>
        <v>1</v>
      </c>
      <c r="M18">
        <f>IF(Data!M20="","",Data!M20)</f>
        <v>1</v>
      </c>
      <c r="N18" t="str">
        <f>IF(Data!N20="","",Data!N20)</f>
        <v>Malých (individuální přístup pedagogů)</v>
      </c>
      <c r="O18">
        <f>IF(Data!O20="","",Data!O20)</f>
        <v>4</v>
      </c>
      <c r="P18">
        <f>IF(Data!P20="","",Data!P20)</f>
        <v>4</v>
      </c>
      <c r="Q18">
        <f>IF(Data!Q20="","",Data!Q20)</f>
        <v>4</v>
      </c>
      <c r="R18">
        <f>IF(Data!R20="","",Data!R20)</f>
        <v>4</v>
      </c>
      <c r="S18">
        <f>IF(Data!S20="","",Data!S20)</f>
        <v>3</v>
      </c>
      <c r="T18">
        <f>IF(Data!T20="","",Data!T20)</f>
        <v>2</v>
      </c>
      <c r="U18" t="str">
        <f>IF(Data!U20="","",Data!U20)</f>
        <v>TOP 10%</v>
      </c>
      <c r="V18">
        <f>IF(Data!V20="","",Data!V20)</f>
        <v>15000</v>
      </c>
    </row>
    <row r="19" spans="1:22" x14ac:dyDescent="0.25">
      <c r="A19" s="10">
        <f>IF(Data!A21="","",Data!A21)</f>
        <v>42403.526261574072</v>
      </c>
      <c r="B19" t="str">
        <f>IF(Data!B21="","",Data!B21)</f>
        <v>Ano</v>
      </c>
      <c r="C19" t="str">
        <f>IF(Data!C21="","",Data!C21)</f>
        <v>Ano</v>
      </c>
      <c r="D19" t="str">
        <f>IF(Data!D21="","",Data!D21)</f>
        <v>Praha</v>
      </c>
      <c r="E19">
        <f>IF(Data!E21="","",Data!E21)</f>
        <v>4</v>
      </c>
      <c r="F19">
        <f>IF(Data!F21="","",Data!F21)</f>
        <v>3</v>
      </c>
      <c r="G19">
        <f>IF(Data!G21="","",Data!G21)</f>
        <v>2</v>
      </c>
      <c r="H19">
        <f>IF(Data!H21="","",Data!H21)</f>
        <v>1</v>
      </c>
      <c r="I19">
        <f>IF(Data!I21="","",Data!I21)</f>
        <v>3</v>
      </c>
      <c r="J19">
        <f>IF(Data!J21="","",Data!J21)</f>
        <v>3</v>
      </c>
      <c r="K19">
        <f>IF(Data!K21="","",Data!K21)</f>
        <v>2</v>
      </c>
      <c r="L19">
        <f>IF(Data!L21="","",Data!L21)</f>
        <v>2</v>
      </c>
      <c r="M19">
        <f>IF(Data!M21="","",Data!M21)</f>
        <v>2</v>
      </c>
      <c r="N19" t="str">
        <f>IF(Data!N21="","",Data!N21)</f>
        <v>Velkých (anonymita)</v>
      </c>
      <c r="O19">
        <f>IF(Data!O21="","",Data!O21)</f>
        <v>4</v>
      </c>
      <c r="P19">
        <f>IF(Data!P21="","",Data!P21)</f>
        <v>5</v>
      </c>
      <c r="Q19">
        <f>IF(Data!Q21="","",Data!Q21)</f>
        <v>4</v>
      </c>
      <c r="R19">
        <f>IF(Data!R21="","",Data!R21)</f>
        <v>5</v>
      </c>
      <c r="S19">
        <f>IF(Data!S21="","",Data!S21)</f>
        <v>3</v>
      </c>
      <c r="T19">
        <f>IF(Data!T21="","",Data!T21)</f>
        <v>1</v>
      </c>
      <c r="U19" t="str">
        <f>IF(Data!U21="","",Data!U21)</f>
        <v>TOP 10%</v>
      </c>
      <c r="V19">
        <f>IF(Data!V21="","",Data!V21)</f>
        <v>25000</v>
      </c>
    </row>
    <row r="20" spans="1:22" x14ac:dyDescent="0.25">
      <c r="A20" s="10">
        <f>IF(Data!A22="","",Data!A22)</f>
        <v>42403.526331018518</v>
      </c>
      <c r="B20" t="str">
        <f>IF(Data!B22="","",Data!B22)</f>
        <v>Ano</v>
      </c>
      <c r="C20" t="str">
        <f>IF(Data!C22="","",Data!C22)</f>
        <v>Ano</v>
      </c>
      <c r="D20" t="str">
        <f>IF(Data!D22="","",Data!D22)</f>
        <v>Praha</v>
      </c>
      <c r="E20">
        <f>IF(Data!E22="","",Data!E22)</f>
        <v>3</v>
      </c>
      <c r="F20">
        <f>IF(Data!F22="","",Data!F22)</f>
        <v>2</v>
      </c>
      <c r="G20">
        <f>IF(Data!G22="","",Data!G22)</f>
        <v>3</v>
      </c>
      <c r="H20">
        <f>IF(Data!H22="","",Data!H22)</f>
        <v>2</v>
      </c>
      <c r="I20">
        <f>IF(Data!I22="","",Data!I22)</f>
        <v>2</v>
      </c>
      <c r="J20">
        <f>IF(Data!J22="","",Data!J22)</f>
        <v>1</v>
      </c>
      <c r="K20">
        <f>IF(Data!K22="","",Data!K22)</f>
        <v>2</v>
      </c>
      <c r="L20">
        <f>IF(Data!L22="","",Data!L22)</f>
        <v>2</v>
      </c>
      <c r="M20">
        <f>IF(Data!M22="","",Data!M22)</f>
        <v>2</v>
      </c>
      <c r="N20" t="str">
        <f>IF(Data!N22="","",Data!N22)</f>
        <v>Malých (individuální přístup pedagogů)</v>
      </c>
      <c r="O20">
        <f>IF(Data!O22="","",Data!O22)</f>
        <v>2</v>
      </c>
      <c r="P20">
        <f>IF(Data!P22="","",Data!P22)</f>
        <v>3</v>
      </c>
      <c r="Q20">
        <f>IF(Data!Q22="","",Data!Q22)</f>
        <v>2</v>
      </c>
      <c r="R20">
        <f>IF(Data!R22="","",Data!R22)</f>
        <v>1</v>
      </c>
      <c r="S20">
        <f>IF(Data!S22="","",Data!S22)</f>
        <v>2</v>
      </c>
      <c r="T20">
        <f>IF(Data!T22="","",Data!T22)</f>
        <v>2</v>
      </c>
      <c r="U20" t="str">
        <f>IF(Data!U22="","",Data!U22)</f>
        <v>TOP 2%</v>
      </c>
      <c r="V20">
        <f>IF(Data!V22="","",Data!V22)</f>
        <v>150000000</v>
      </c>
    </row>
    <row r="21" spans="1:22" x14ac:dyDescent="0.25">
      <c r="A21" s="10">
        <f>IF(Data!A23="","",Data!A23)</f>
        <v>42403.52652777778</v>
      </c>
      <c r="B21" t="str">
        <f>IF(Data!B23="","",Data!B23)</f>
        <v>Ano</v>
      </c>
      <c r="C21" t="str">
        <f>IF(Data!C23="","",Data!C23)</f>
        <v>Ne</v>
      </c>
      <c r="D21" t="str">
        <f>IF(Data!D23="","",Data!D23)</f>
        <v>Zatím jsem si konkrétní VŠ nevybral/a.</v>
      </c>
      <c r="E21">
        <f>IF(Data!E23="","",Data!E23)</f>
        <v>3</v>
      </c>
      <c r="F21">
        <f>IF(Data!F23="","",Data!F23)</f>
        <v>5</v>
      </c>
      <c r="G21">
        <f>IF(Data!G23="","",Data!G23)</f>
        <v>2</v>
      </c>
      <c r="H21">
        <f>IF(Data!H23="","",Data!H23)</f>
        <v>2</v>
      </c>
      <c r="I21">
        <f>IF(Data!I23="","",Data!I23)</f>
        <v>4</v>
      </c>
      <c r="J21">
        <f>IF(Data!J23="","",Data!J23)</f>
        <v>5</v>
      </c>
      <c r="K21">
        <f>IF(Data!K23="","",Data!K23)</f>
        <v>4</v>
      </c>
      <c r="L21">
        <f>IF(Data!L23="","",Data!L23)</f>
        <v>4</v>
      </c>
      <c r="M21">
        <f>IF(Data!M23="","",Data!M23)</f>
        <v>2</v>
      </c>
      <c r="N21" t="str">
        <f>IF(Data!N23="","",Data!N23)</f>
        <v>Malých (individuální přístup pedagogů)</v>
      </c>
      <c r="O21">
        <f>IF(Data!O23="","",Data!O23)</f>
        <v>4</v>
      </c>
      <c r="P21">
        <f>IF(Data!P23="","",Data!P23)</f>
        <v>5</v>
      </c>
      <c r="Q21">
        <f>IF(Data!Q23="","",Data!Q23)</f>
        <v>2</v>
      </c>
      <c r="R21">
        <f>IF(Data!R23="","",Data!R23)</f>
        <v>2</v>
      </c>
      <c r="S21">
        <f>IF(Data!S23="","",Data!S23)</f>
        <v>2</v>
      </c>
      <c r="T21">
        <f>IF(Data!T23="","",Data!T23)</f>
        <v>3</v>
      </c>
      <c r="U21" t="str">
        <f>IF(Data!U23="","",Data!U23)</f>
        <v>TOP 50%</v>
      </c>
      <c r="V21">
        <f>IF(Data!V23="","",Data!V23)</f>
        <v>20000</v>
      </c>
    </row>
    <row r="22" spans="1:22" x14ac:dyDescent="0.25">
      <c r="A22" s="10">
        <f>IF(Data!A24="","",Data!A24)</f>
        <v>42403.526805555557</v>
      </c>
      <c r="B22" t="str">
        <f>IF(Data!B24="","",Data!B24)</f>
        <v>Ano</v>
      </c>
      <c r="C22" t="str">
        <f>IF(Data!C24="","",Data!C24)</f>
        <v>Ano</v>
      </c>
      <c r="D22" t="str">
        <f>IF(Data!D24="","",Data!D24)</f>
        <v>Praha</v>
      </c>
      <c r="E22">
        <f>IF(Data!E24="","",Data!E24)</f>
        <v>2</v>
      </c>
      <c r="F22">
        <f>IF(Data!F24="","",Data!F24)</f>
        <v>3</v>
      </c>
      <c r="G22">
        <f>IF(Data!G24="","",Data!G24)</f>
        <v>3</v>
      </c>
      <c r="H22">
        <f>IF(Data!H24="","",Data!H24)</f>
        <v>3</v>
      </c>
      <c r="I22">
        <f>IF(Data!I24="","",Data!I24)</f>
        <v>4</v>
      </c>
      <c r="J22">
        <f>IF(Data!J24="","",Data!J24)</f>
        <v>3</v>
      </c>
      <c r="K22">
        <f>IF(Data!K24="","",Data!K24)</f>
        <v>4</v>
      </c>
      <c r="L22">
        <f>IF(Data!L24="","",Data!L24)</f>
        <v>3</v>
      </c>
      <c r="M22">
        <f>IF(Data!M24="","",Data!M24)</f>
        <v>4</v>
      </c>
      <c r="N22" t="str">
        <f>IF(Data!N24="","",Data!N24)</f>
        <v>Malých (individuální přístup pedagogů)</v>
      </c>
      <c r="O22">
        <f>IF(Data!O24="","",Data!O24)</f>
        <v>4</v>
      </c>
      <c r="P22">
        <f>IF(Data!P24="","",Data!P24)</f>
        <v>4</v>
      </c>
      <c r="Q22">
        <f>IF(Data!Q24="","",Data!Q24)</f>
        <v>3</v>
      </c>
      <c r="R22">
        <f>IF(Data!R24="","",Data!R24)</f>
        <v>3</v>
      </c>
      <c r="S22">
        <f>IF(Data!S24="","",Data!S24)</f>
        <v>4</v>
      </c>
      <c r="T22">
        <f>IF(Data!T24="","",Data!T24)</f>
        <v>4</v>
      </c>
      <c r="U22" t="str">
        <f>IF(Data!U24="","",Data!U24)</f>
        <v>TOP 2%</v>
      </c>
      <c r="V22">
        <f>IF(Data!V24="","",Data!V24)</f>
        <v>23000</v>
      </c>
    </row>
    <row r="23" spans="1:22" x14ac:dyDescent="0.25">
      <c r="A23" s="10">
        <f>IF(Data!A25="","",Data!A25)</f>
        <v>42403.52684027778</v>
      </c>
      <c r="B23" t="str">
        <f>IF(Data!B25="","",Data!B25)</f>
        <v>Ano</v>
      </c>
      <c r="C23" t="str">
        <f>IF(Data!C25="","",Data!C25)</f>
        <v>Ne</v>
      </c>
      <c r="D23" t="str">
        <f>IF(Data!D25="","",Data!D25)</f>
        <v>V zahraničí</v>
      </c>
      <c r="E23">
        <f>IF(Data!E25="","",Data!E25)</f>
        <v>2</v>
      </c>
      <c r="F23">
        <f>IF(Data!F25="","",Data!F25)</f>
        <v>4</v>
      </c>
      <c r="G23">
        <f>IF(Data!G25="","",Data!G25)</f>
        <v>2</v>
      </c>
      <c r="H23">
        <f>IF(Data!H25="","",Data!H25)</f>
        <v>1</v>
      </c>
      <c r="I23">
        <f>IF(Data!I25="","",Data!I25)</f>
        <v>5</v>
      </c>
      <c r="J23">
        <f>IF(Data!J25="","",Data!J25)</f>
        <v>5</v>
      </c>
      <c r="K23">
        <f>IF(Data!K25="","",Data!K25)</f>
        <v>3</v>
      </c>
      <c r="L23">
        <f>IF(Data!L25="","",Data!L25)</f>
        <v>2</v>
      </c>
      <c r="M23">
        <f>IF(Data!M25="","",Data!M25)</f>
        <v>3</v>
      </c>
      <c r="N23" t="str">
        <f>IF(Data!N25="","",Data!N25)</f>
        <v>Velkých (anonymita)</v>
      </c>
      <c r="O23">
        <f>IF(Data!O25="","",Data!O25)</f>
        <v>3</v>
      </c>
      <c r="P23">
        <f>IF(Data!P25="","",Data!P25)</f>
        <v>5</v>
      </c>
      <c r="Q23">
        <f>IF(Data!Q25="","",Data!Q25)</f>
        <v>2</v>
      </c>
      <c r="R23">
        <f>IF(Data!R25="","",Data!R25)</f>
        <v>1</v>
      </c>
      <c r="S23">
        <f>IF(Data!S25="","",Data!S25)</f>
        <v>2</v>
      </c>
      <c r="T23">
        <f>IF(Data!T25="","",Data!T25)</f>
        <v>2</v>
      </c>
      <c r="U23" t="str">
        <f>IF(Data!U25="","",Data!U25)</f>
        <v>TOP 10%</v>
      </c>
      <c r="V23">
        <f>IF(Data!V25="","",Data!V25)</f>
        <v>27000</v>
      </c>
    </row>
    <row r="24" spans="1:22" x14ac:dyDescent="0.25">
      <c r="A24" s="10">
        <f>IF(Data!A26="","",Data!A26)</f>
        <v>42403.526875000003</v>
      </c>
      <c r="B24" t="str">
        <f>IF(Data!B26="","",Data!B26)</f>
        <v>Ano</v>
      </c>
      <c r="C24" t="str">
        <f>IF(Data!C26="","",Data!C26)</f>
        <v>Zatím jsem si studijní obor nevybral(a).</v>
      </c>
      <c r="D24" t="str">
        <f>IF(Data!D26="","",Data!D26)</f>
        <v>Zatím jsem si konkrétní VŠ nevybral/a.</v>
      </c>
      <c r="E24">
        <f>IF(Data!E26="","",Data!E26)</f>
        <v>4</v>
      </c>
      <c r="F24">
        <f>IF(Data!F26="","",Data!F26)</f>
        <v>2</v>
      </c>
      <c r="G24">
        <f>IF(Data!G26="","",Data!G26)</f>
        <v>4</v>
      </c>
      <c r="H24">
        <f>IF(Data!H26="","",Data!H26)</f>
        <v>2</v>
      </c>
      <c r="I24">
        <f>IF(Data!I26="","",Data!I26)</f>
        <v>3</v>
      </c>
      <c r="J24">
        <f>IF(Data!J26="","",Data!J26)</f>
        <v>5</v>
      </c>
      <c r="K24">
        <f>IF(Data!K26="","",Data!K26)</f>
        <v>2</v>
      </c>
      <c r="L24">
        <f>IF(Data!L26="","",Data!L26)</f>
        <v>1</v>
      </c>
      <c r="M24">
        <f>IF(Data!M26="","",Data!M26)</f>
        <v>2</v>
      </c>
      <c r="N24" t="str">
        <f>IF(Data!N26="","",Data!N26)</f>
        <v>Velkých (anonymita)</v>
      </c>
      <c r="O24">
        <f>IF(Data!O26="","",Data!O26)</f>
        <v>2</v>
      </c>
      <c r="P24">
        <f>IF(Data!P26="","",Data!P26)</f>
        <v>5</v>
      </c>
      <c r="Q24">
        <f>IF(Data!Q26="","",Data!Q26)</f>
        <v>4</v>
      </c>
      <c r="R24">
        <f>IF(Data!R26="","",Data!R26)</f>
        <v>3</v>
      </c>
      <c r="S24">
        <f>IF(Data!S26="","",Data!S26)</f>
        <v>2</v>
      </c>
      <c r="T24">
        <f>IF(Data!T26="","",Data!T26)</f>
        <v>1</v>
      </c>
      <c r="U24" t="str">
        <f>IF(Data!U26="","",Data!U26)</f>
        <v>TOP 5%</v>
      </c>
      <c r="V24">
        <f>IF(Data!V26="","",Data!V26)</f>
        <v>50000</v>
      </c>
    </row>
    <row r="25" spans="1:22" x14ac:dyDescent="0.25">
      <c r="A25" s="10">
        <f>IF(Data!A27="","",Data!A27)</f>
        <v>42403.52684027778</v>
      </c>
      <c r="B25" t="str">
        <f>IF(Data!B27="","",Data!B27)</f>
        <v>Ano</v>
      </c>
      <c r="C25" t="str">
        <f>IF(Data!C27="","",Data!C27)</f>
        <v>Ano</v>
      </c>
      <c r="D25" t="str">
        <f>IF(Data!D27="","",Data!D27)</f>
        <v>Ostrava</v>
      </c>
      <c r="E25">
        <f>IF(Data!E27="","",Data!E27)</f>
        <v>3</v>
      </c>
      <c r="F25">
        <f>IF(Data!F27="","",Data!F27)</f>
        <v>5</v>
      </c>
      <c r="G25">
        <f>IF(Data!G27="","",Data!G27)</f>
        <v>3</v>
      </c>
      <c r="H25">
        <f>IF(Data!H27="","",Data!H27)</f>
        <v>3</v>
      </c>
      <c r="I25">
        <f>IF(Data!I27="","",Data!I27)</f>
        <v>4</v>
      </c>
      <c r="J25">
        <f>IF(Data!J27="","",Data!J27)</f>
        <v>5</v>
      </c>
      <c r="K25">
        <f>IF(Data!K27="","",Data!K27)</f>
        <v>1</v>
      </c>
      <c r="L25">
        <f>IF(Data!L27="","",Data!L27)</f>
        <v>5</v>
      </c>
      <c r="M25">
        <f>IF(Data!M27="","",Data!M27)</f>
        <v>1</v>
      </c>
      <c r="N25" t="str">
        <f>IF(Data!N27="","",Data!N27)</f>
        <v>Velkých (anonymita)</v>
      </c>
      <c r="O25">
        <f>IF(Data!O27="","",Data!O27)</f>
        <v>1</v>
      </c>
      <c r="P25">
        <f>IF(Data!P27="","",Data!P27)</f>
        <v>1</v>
      </c>
      <c r="Q25">
        <f>IF(Data!Q27="","",Data!Q27)</f>
        <v>2</v>
      </c>
      <c r="R25">
        <f>IF(Data!R27="","",Data!R27)</f>
        <v>3</v>
      </c>
      <c r="S25">
        <f>IF(Data!S27="","",Data!S27)</f>
        <v>5</v>
      </c>
      <c r="T25">
        <f>IF(Data!T27="","",Data!T27)</f>
        <v>5</v>
      </c>
      <c r="U25" t="str">
        <f>IF(Data!U27="","",Data!U27)</f>
        <v>TOP 2%</v>
      </c>
      <c r="V25">
        <f>IF(Data!V27="","",Data!V27)</f>
        <v>9.2233720368547697E+18</v>
      </c>
    </row>
    <row r="26" spans="1:22" x14ac:dyDescent="0.25">
      <c r="A26" s="10">
        <f>IF(Data!A28="","",Data!A28)</f>
        <v>42403.526932870373</v>
      </c>
      <c r="B26" t="str">
        <f>IF(Data!B28="","",Data!B28)</f>
        <v>Ano</v>
      </c>
      <c r="C26" t="str">
        <f>IF(Data!C28="","",Data!C28)</f>
        <v>Ne</v>
      </c>
      <c r="D26" t="str">
        <f>IF(Data!D28="","",Data!D28)</f>
        <v>Ostrava</v>
      </c>
      <c r="E26">
        <f>IF(Data!E28="","",Data!E28)</f>
        <v>3</v>
      </c>
      <c r="F26">
        <f>IF(Data!F28="","",Data!F28)</f>
        <v>2</v>
      </c>
      <c r="G26">
        <f>IF(Data!G28="","",Data!G28)</f>
        <v>1</v>
      </c>
      <c r="H26">
        <f>IF(Data!H28="","",Data!H28)</f>
        <v>1</v>
      </c>
      <c r="I26">
        <f>IF(Data!I28="","",Data!I28)</f>
        <v>3</v>
      </c>
      <c r="J26">
        <f>IF(Data!J28="","",Data!J28)</f>
        <v>1</v>
      </c>
      <c r="K26">
        <f>IF(Data!K28="","",Data!K28)</f>
        <v>1</v>
      </c>
      <c r="L26">
        <f>IF(Data!L28="","",Data!L28)</f>
        <v>1</v>
      </c>
      <c r="M26">
        <f>IF(Data!M28="","",Data!M28)</f>
        <v>2</v>
      </c>
      <c r="N26" t="str">
        <f>IF(Data!N28="","",Data!N28)</f>
        <v>Malých (individuální přístup pedagogů)</v>
      </c>
      <c r="O26">
        <f>IF(Data!O28="","",Data!O28)</f>
        <v>1</v>
      </c>
      <c r="P26">
        <f>IF(Data!P28="","",Data!P28)</f>
        <v>1</v>
      </c>
      <c r="Q26">
        <f>IF(Data!Q28="","",Data!Q28)</f>
        <v>3</v>
      </c>
      <c r="R26">
        <f>IF(Data!R28="","",Data!R28)</f>
        <v>1</v>
      </c>
      <c r="S26">
        <f>IF(Data!S28="","",Data!S28)</f>
        <v>2</v>
      </c>
      <c r="T26">
        <f>IF(Data!T28="","",Data!T28)</f>
        <v>3</v>
      </c>
      <c r="U26" t="str">
        <f>IF(Data!U28="","",Data!U28)</f>
        <v>TOP 5%</v>
      </c>
      <c r="V26">
        <f>IF(Data!V28="","",Data!V28)</f>
        <v>45000</v>
      </c>
    </row>
    <row r="27" spans="1:22" x14ac:dyDescent="0.25">
      <c r="A27" s="10">
        <f>IF(Data!A29="","",Data!A29)</f>
        <v>42403.527025462965</v>
      </c>
      <c r="B27" t="str">
        <f>IF(Data!B29="","",Data!B29)</f>
        <v>Ano</v>
      </c>
      <c r="C27" t="str">
        <f>IF(Data!C29="","",Data!C29)</f>
        <v>Zatím jsem si studijní obor nevybral(a).</v>
      </c>
      <c r="D27" t="str">
        <f>IF(Data!D29="","",Data!D29)</f>
        <v>Zatím jsem si konkrétní VŠ nevybral/a.</v>
      </c>
      <c r="E27">
        <f>IF(Data!E29="","",Data!E29)</f>
        <v>5</v>
      </c>
      <c r="F27">
        <f>IF(Data!F29="","",Data!F29)</f>
        <v>3</v>
      </c>
      <c r="G27">
        <f>IF(Data!G29="","",Data!G29)</f>
        <v>4</v>
      </c>
      <c r="H27">
        <f>IF(Data!H29="","",Data!H29)</f>
        <v>4</v>
      </c>
      <c r="I27">
        <f>IF(Data!I29="","",Data!I29)</f>
        <v>5</v>
      </c>
      <c r="J27">
        <f>IF(Data!J29="","",Data!J29)</f>
        <v>5</v>
      </c>
      <c r="K27">
        <f>IF(Data!K29="","",Data!K29)</f>
        <v>5</v>
      </c>
      <c r="L27">
        <f>IF(Data!L29="","",Data!L29)</f>
        <v>4</v>
      </c>
      <c r="M27">
        <f>IF(Data!M29="","",Data!M29)</f>
        <v>3</v>
      </c>
      <c r="N27" t="str">
        <f>IF(Data!N29="","",Data!N29)</f>
        <v>Malých (individuální přístup pedagogů)</v>
      </c>
      <c r="O27">
        <f>IF(Data!O29="","",Data!O29)</f>
        <v>4</v>
      </c>
      <c r="P27">
        <f>IF(Data!P29="","",Data!P29)</f>
        <v>4</v>
      </c>
      <c r="Q27">
        <f>IF(Data!Q29="","",Data!Q29)</f>
        <v>5</v>
      </c>
      <c r="R27">
        <f>IF(Data!R29="","",Data!R29)</f>
        <v>5</v>
      </c>
      <c r="S27">
        <f>IF(Data!S29="","",Data!S29)</f>
        <v>5</v>
      </c>
      <c r="T27">
        <f>IF(Data!T29="","",Data!T29)</f>
        <v>4</v>
      </c>
      <c r="U27" t="str">
        <f>IF(Data!U29="","",Data!U29)</f>
        <v>TOP 10%</v>
      </c>
      <c r="V27">
        <f>IF(Data!V29="","",Data!V29)</f>
        <v>50000</v>
      </c>
    </row>
    <row r="28" spans="1:22" x14ac:dyDescent="0.25">
      <c r="A28" s="10">
        <f>IF(Data!A30="","",Data!A30)</f>
        <v>42403.527048611111</v>
      </c>
      <c r="B28" t="str">
        <f>IF(Data!B30="","",Data!B30)</f>
        <v>Ano</v>
      </c>
      <c r="C28" t="str">
        <f>IF(Data!C30="","",Data!C30)</f>
        <v>Ne</v>
      </c>
      <c r="D28" t="str">
        <f>IF(Data!D30="","",Data!D30)</f>
        <v>Brno</v>
      </c>
      <c r="E28">
        <f>IF(Data!E30="","",Data!E30)</f>
        <v>2</v>
      </c>
      <c r="F28">
        <f>IF(Data!F30="","",Data!F30)</f>
        <v>4</v>
      </c>
      <c r="G28">
        <f>IF(Data!G30="","",Data!G30)</f>
        <v>4</v>
      </c>
      <c r="H28">
        <f>IF(Data!H30="","",Data!H30)</f>
        <v>4</v>
      </c>
      <c r="I28">
        <f>IF(Data!I30="","",Data!I30)</f>
        <v>4</v>
      </c>
      <c r="J28">
        <f>IF(Data!J30="","",Data!J30)</f>
        <v>4</v>
      </c>
      <c r="K28">
        <f>IF(Data!K30="","",Data!K30)</f>
        <v>4</v>
      </c>
      <c r="L28">
        <f>IF(Data!L30="","",Data!L30)</f>
        <v>3</v>
      </c>
      <c r="M28">
        <f>IF(Data!M30="","",Data!M30)</f>
        <v>3</v>
      </c>
      <c r="N28" t="str">
        <f>IF(Data!N30="","",Data!N30)</f>
        <v>Malých (individuální přístup pedagogů)</v>
      </c>
      <c r="O28">
        <f>IF(Data!O30="","",Data!O30)</f>
        <v>4</v>
      </c>
      <c r="P28">
        <f>IF(Data!P30="","",Data!P30)</f>
        <v>4</v>
      </c>
      <c r="Q28">
        <f>IF(Data!Q30="","",Data!Q30)</f>
        <v>4</v>
      </c>
      <c r="R28">
        <f>IF(Data!R30="","",Data!R30)</f>
        <v>3</v>
      </c>
      <c r="S28">
        <f>IF(Data!S30="","",Data!S30)</f>
        <v>4</v>
      </c>
      <c r="T28">
        <f>IF(Data!T30="","",Data!T30)</f>
        <v>1</v>
      </c>
      <c r="U28" t="str">
        <f>IF(Data!U30="","",Data!U30)</f>
        <v>TOP 10%</v>
      </c>
      <c r="V28">
        <f>IF(Data!V30="","",Data!V30)</f>
        <v>30000</v>
      </c>
    </row>
    <row r="29" spans="1:22" x14ac:dyDescent="0.25">
      <c r="A29" s="10">
        <f>IF(Data!A31="","",Data!A31)</f>
        <v>42403.527071759258</v>
      </c>
      <c r="B29" t="str">
        <f>IF(Data!B31="","",Data!B31)</f>
        <v>Ano</v>
      </c>
      <c r="C29" t="str">
        <f>IF(Data!C31="","",Data!C31)</f>
        <v>Ne</v>
      </c>
      <c r="D29" t="str">
        <f>IF(Data!D31="","",Data!D31)</f>
        <v>Brno</v>
      </c>
      <c r="E29">
        <f>IF(Data!E31="","",Data!E31)</f>
        <v>2</v>
      </c>
      <c r="F29">
        <f>IF(Data!F31="","",Data!F31)</f>
        <v>4</v>
      </c>
      <c r="G29">
        <f>IF(Data!G31="","",Data!G31)</f>
        <v>4</v>
      </c>
      <c r="H29">
        <f>IF(Data!H31="","",Data!H31)</f>
        <v>4</v>
      </c>
      <c r="I29">
        <f>IF(Data!I31="","",Data!I31)</f>
        <v>4</v>
      </c>
      <c r="J29">
        <f>IF(Data!J31="","",Data!J31)</f>
        <v>4</v>
      </c>
      <c r="K29">
        <f>IF(Data!K31="","",Data!K31)</f>
        <v>4</v>
      </c>
      <c r="L29">
        <f>IF(Data!L31="","",Data!L31)</f>
        <v>3</v>
      </c>
      <c r="M29">
        <f>IF(Data!M31="","",Data!M31)</f>
        <v>3</v>
      </c>
      <c r="N29" t="str">
        <f>IF(Data!N31="","",Data!N31)</f>
        <v>Malých (individuální přístup pedagogů)</v>
      </c>
      <c r="O29">
        <f>IF(Data!O31="","",Data!O31)</f>
        <v>4</v>
      </c>
      <c r="P29">
        <f>IF(Data!P31="","",Data!P31)</f>
        <v>4</v>
      </c>
      <c r="Q29">
        <f>IF(Data!Q31="","",Data!Q31)</f>
        <v>4</v>
      </c>
      <c r="R29">
        <f>IF(Data!R31="","",Data!R31)</f>
        <v>3</v>
      </c>
      <c r="S29">
        <f>IF(Data!S31="","",Data!S31)</f>
        <v>4</v>
      </c>
      <c r="T29">
        <f>IF(Data!T31="","",Data!T31)</f>
        <v>1</v>
      </c>
      <c r="U29" t="str">
        <f>IF(Data!U31="","",Data!U31)</f>
        <v>TOP 10%</v>
      </c>
      <c r="V29">
        <f>IF(Data!V31="","",Data!V31)</f>
        <v>30000</v>
      </c>
    </row>
    <row r="30" spans="1:22" x14ac:dyDescent="0.25">
      <c r="A30" s="10">
        <f>IF(Data!A32="","",Data!A32)</f>
        <v>42403.527071759258</v>
      </c>
      <c r="B30" t="str">
        <f>IF(Data!B32="","",Data!B32)</f>
        <v>Ano</v>
      </c>
      <c r="C30" t="str">
        <f>IF(Data!C32="","",Data!C32)</f>
        <v>Zatím jsem si studijní obor nevybral(a).</v>
      </c>
      <c r="D30" t="str">
        <f>IF(Data!D32="","",Data!D32)</f>
        <v>Zatím jsem si konkrétní VŠ nevybral/a.</v>
      </c>
      <c r="E30">
        <f>IF(Data!E32="","",Data!E32)</f>
        <v>3</v>
      </c>
      <c r="F30">
        <f>IF(Data!F32="","",Data!F32)</f>
        <v>3</v>
      </c>
      <c r="G30">
        <f>IF(Data!G32="","",Data!G32)</f>
        <v>3</v>
      </c>
      <c r="H30">
        <f>IF(Data!H32="","",Data!H32)</f>
        <v>4</v>
      </c>
      <c r="I30">
        <f>IF(Data!I32="","",Data!I32)</f>
        <v>3</v>
      </c>
      <c r="J30">
        <f>IF(Data!J32="","",Data!J32)</f>
        <v>2</v>
      </c>
      <c r="K30">
        <f>IF(Data!K32="","",Data!K32)</f>
        <v>2</v>
      </c>
      <c r="L30">
        <f>IF(Data!L32="","",Data!L32)</f>
        <v>4</v>
      </c>
      <c r="M30">
        <f>IF(Data!M32="","",Data!M32)</f>
        <v>4</v>
      </c>
      <c r="N30" t="str">
        <f>IF(Data!N32="","",Data!N32)</f>
        <v>Malých (individuální přístup pedagogů)</v>
      </c>
      <c r="O30">
        <f>IF(Data!O32="","",Data!O32)</f>
        <v>1</v>
      </c>
      <c r="P30">
        <f>IF(Data!P32="","",Data!P32)</f>
        <v>2</v>
      </c>
      <c r="Q30">
        <f>IF(Data!Q32="","",Data!Q32)</f>
        <v>3</v>
      </c>
      <c r="R30">
        <f>IF(Data!R32="","",Data!R32)</f>
        <v>2</v>
      </c>
      <c r="S30">
        <f>IF(Data!S32="","",Data!S32)</f>
        <v>3</v>
      </c>
      <c r="T30">
        <f>IF(Data!T32="","",Data!T32)</f>
        <v>4</v>
      </c>
      <c r="U30" t="str">
        <f>IF(Data!U32="","",Data!U32)</f>
        <v>TOP 20%</v>
      </c>
      <c r="V30">
        <f>IF(Data!V32="","",Data!V32)</f>
        <v>42</v>
      </c>
    </row>
    <row r="31" spans="1:22" x14ac:dyDescent="0.25">
      <c r="A31" s="10">
        <f>IF(Data!A33="","",Data!A33)</f>
        <v>42403.527071759258</v>
      </c>
      <c r="B31" t="str">
        <f>IF(Data!B33="","",Data!B33)</f>
        <v>Ano</v>
      </c>
      <c r="C31" t="str">
        <f>IF(Data!C33="","",Data!C33)</f>
        <v>Ne</v>
      </c>
      <c r="D31" t="str">
        <f>IF(Data!D33="","",Data!D33)</f>
        <v>Ostrava</v>
      </c>
      <c r="E31">
        <f>IF(Data!E33="","",Data!E33)</f>
        <v>3</v>
      </c>
      <c r="F31">
        <f>IF(Data!F33="","",Data!F33)</f>
        <v>2</v>
      </c>
      <c r="G31">
        <f>IF(Data!G33="","",Data!G33)</f>
        <v>3</v>
      </c>
      <c r="H31">
        <f>IF(Data!H33="","",Data!H33)</f>
        <v>3</v>
      </c>
      <c r="I31">
        <f>IF(Data!I33="","",Data!I33)</f>
        <v>2</v>
      </c>
      <c r="J31">
        <f>IF(Data!J33="","",Data!J33)</f>
        <v>2</v>
      </c>
      <c r="K31">
        <f>IF(Data!K33="","",Data!K33)</f>
        <v>1</v>
      </c>
      <c r="L31">
        <f>IF(Data!L33="","",Data!L33)</f>
        <v>2</v>
      </c>
      <c r="M31">
        <f>IF(Data!M33="","",Data!M33)</f>
        <v>3</v>
      </c>
      <c r="N31" t="str">
        <f>IF(Data!N33="","",Data!N33)</f>
        <v>Malých (individuální přístup pedagogů)</v>
      </c>
      <c r="O31">
        <f>IF(Data!O33="","",Data!O33)</f>
        <v>2</v>
      </c>
      <c r="P31">
        <f>IF(Data!P33="","",Data!P33)</f>
        <v>2</v>
      </c>
      <c r="Q31">
        <f>IF(Data!Q33="","",Data!Q33)</f>
        <v>4</v>
      </c>
      <c r="R31">
        <f>IF(Data!R33="","",Data!R33)</f>
        <v>4</v>
      </c>
      <c r="S31">
        <f>IF(Data!S33="","",Data!S33)</f>
        <v>4</v>
      </c>
      <c r="T31">
        <f>IF(Data!T33="","",Data!T33)</f>
        <v>4</v>
      </c>
      <c r="U31" t="str">
        <f>IF(Data!U33="","",Data!U33)</f>
        <v>TOP 5%</v>
      </c>
      <c r="V31">
        <f>IF(Data!V33="","",Data!V33)</f>
        <v>26000</v>
      </c>
    </row>
    <row r="32" spans="1:22" x14ac:dyDescent="0.25">
      <c r="A32" s="10">
        <f>IF(Data!A34="","",Data!A34)</f>
        <v>42403.527129629627</v>
      </c>
      <c r="B32" t="str">
        <f>IF(Data!B34="","",Data!B34)</f>
        <v>Ano</v>
      </c>
      <c r="C32" t="str">
        <f>IF(Data!C34="","",Data!C34)</f>
        <v>Zatím jsem si studijní obor nevybral(a).</v>
      </c>
      <c r="D32" t="str">
        <f>IF(Data!D34="","",Data!D34)</f>
        <v>Ostrava</v>
      </c>
      <c r="E32">
        <f>IF(Data!E34="","",Data!E34)</f>
        <v>2</v>
      </c>
      <c r="F32">
        <f>IF(Data!F34="","",Data!F34)</f>
        <v>2</v>
      </c>
      <c r="G32">
        <f>IF(Data!G34="","",Data!G34)</f>
        <v>2</v>
      </c>
      <c r="H32">
        <f>IF(Data!H34="","",Data!H34)</f>
        <v>4</v>
      </c>
      <c r="I32">
        <f>IF(Data!I34="","",Data!I34)</f>
        <v>4</v>
      </c>
      <c r="J32">
        <f>IF(Data!J34="","",Data!J34)</f>
        <v>4</v>
      </c>
      <c r="K32">
        <f>IF(Data!K34="","",Data!K34)</f>
        <v>2</v>
      </c>
      <c r="L32">
        <f>IF(Data!L34="","",Data!L34)</f>
        <v>4</v>
      </c>
      <c r="M32">
        <f>IF(Data!M34="","",Data!M34)</f>
        <v>2</v>
      </c>
      <c r="N32" t="str">
        <f>IF(Data!N34="","",Data!N34)</f>
        <v>Malých (individuální přístup pedagogů)</v>
      </c>
      <c r="O32">
        <f>IF(Data!O34="","",Data!O34)</f>
        <v>1</v>
      </c>
      <c r="P32">
        <f>IF(Data!P34="","",Data!P34)</f>
        <v>1</v>
      </c>
      <c r="Q32">
        <f>IF(Data!Q34="","",Data!Q34)</f>
        <v>3</v>
      </c>
      <c r="R32">
        <f>IF(Data!R34="","",Data!R34)</f>
        <v>3</v>
      </c>
      <c r="S32">
        <f>IF(Data!S34="","",Data!S34)</f>
        <v>2</v>
      </c>
      <c r="T32">
        <f>IF(Data!T34="","",Data!T34)</f>
        <v>4</v>
      </c>
      <c r="U32" t="str">
        <f>IF(Data!U34="","",Data!U34)</f>
        <v>TOP 20%</v>
      </c>
      <c r="V32">
        <f>IF(Data!V34="","",Data!V34)</f>
        <v>20000</v>
      </c>
    </row>
    <row r="33" spans="1:22" x14ac:dyDescent="0.25">
      <c r="A33" s="10">
        <f>IF(Data!A35="","",Data!A35)</f>
        <v>42403.52716435185</v>
      </c>
      <c r="B33" t="str">
        <f>IF(Data!B35="","",Data!B35)</f>
        <v>Ano</v>
      </c>
      <c r="C33" t="str">
        <f>IF(Data!C35="","",Data!C35)</f>
        <v>Ano</v>
      </c>
      <c r="D33" t="str">
        <f>IF(Data!D35="","",Data!D35)</f>
        <v>Brno</v>
      </c>
      <c r="E33">
        <f>IF(Data!E35="","",Data!E35)</f>
        <v>4</v>
      </c>
      <c r="F33">
        <f>IF(Data!F35="","",Data!F35)</f>
        <v>3</v>
      </c>
      <c r="G33">
        <f>IF(Data!G35="","",Data!G35)</f>
        <v>3</v>
      </c>
      <c r="H33">
        <f>IF(Data!H35="","",Data!H35)</f>
        <v>2</v>
      </c>
      <c r="I33">
        <f>IF(Data!I35="","",Data!I35)</f>
        <v>2</v>
      </c>
      <c r="J33">
        <f>IF(Data!J35="","",Data!J35)</f>
        <v>3</v>
      </c>
      <c r="K33">
        <f>IF(Data!K35="","",Data!K35)</f>
        <v>3</v>
      </c>
      <c r="L33">
        <f>IF(Data!L35="","",Data!L35)</f>
        <v>1</v>
      </c>
      <c r="M33">
        <f>IF(Data!M35="","",Data!M35)</f>
        <v>2</v>
      </c>
      <c r="N33" t="str">
        <f>IF(Data!N35="","",Data!N35)</f>
        <v>Malých (individuální přístup pedagogů)</v>
      </c>
      <c r="O33">
        <f>IF(Data!O35="","",Data!O35)</f>
        <v>2</v>
      </c>
      <c r="P33">
        <f>IF(Data!P35="","",Data!P35)</f>
        <v>5</v>
      </c>
      <c r="Q33">
        <f>IF(Data!Q35="","",Data!Q35)</f>
        <v>5</v>
      </c>
      <c r="R33">
        <f>IF(Data!R35="","",Data!R35)</f>
        <v>5</v>
      </c>
      <c r="S33">
        <f>IF(Data!S35="","",Data!S35)</f>
        <v>5</v>
      </c>
      <c r="T33">
        <f>IF(Data!T35="","",Data!T35)</f>
        <v>2</v>
      </c>
      <c r="U33" t="str">
        <f>IF(Data!U35="","",Data!U35)</f>
        <v>TOP 20%</v>
      </c>
      <c r="V33">
        <f>IF(Data!V35="","",Data!V35)</f>
        <v>20000</v>
      </c>
    </row>
    <row r="34" spans="1:22" x14ac:dyDescent="0.25">
      <c r="A34" s="10">
        <f>IF(Data!A36="","",Data!A36)</f>
        <v>42403.527199074073</v>
      </c>
      <c r="B34" t="str">
        <f>IF(Data!B36="","",Data!B36)</f>
        <v>Ano</v>
      </c>
      <c r="C34" t="str">
        <f>IF(Data!C36="","",Data!C36)</f>
        <v>Ano</v>
      </c>
      <c r="D34" t="str">
        <f>IF(Data!D36="","",Data!D36)</f>
        <v>Ostrava</v>
      </c>
      <c r="E34">
        <f>IF(Data!E36="","",Data!E36)</f>
        <v>3</v>
      </c>
      <c r="F34">
        <f>IF(Data!F36="","",Data!F36)</f>
        <v>5</v>
      </c>
      <c r="G34">
        <f>IF(Data!G36="","",Data!G36)</f>
        <v>3</v>
      </c>
      <c r="H34">
        <f>IF(Data!H36="","",Data!H36)</f>
        <v>2</v>
      </c>
      <c r="I34">
        <f>IF(Data!I36="","",Data!I36)</f>
        <v>4</v>
      </c>
      <c r="J34">
        <f>IF(Data!J36="","",Data!J36)</f>
        <v>3</v>
      </c>
      <c r="K34">
        <f>IF(Data!K36="","",Data!K36)</f>
        <v>4</v>
      </c>
      <c r="L34">
        <f>IF(Data!L36="","",Data!L36)</f>
        <v>2</v>
      </c>
      <c r="M34">
        <f>IF(Data!M36="","",Data!M36)</f>
        <v>2</v>
      </c>
      <c r="N34" t="str">
        <f>IF(Data!N36="","",Data!N36)</f>
        <v>Malých (individuální přístup pedagogů)</v>
      </c>
      <c r="O34">
        <f>IF(Data!O36="","",Data!O36)</f>
        <v>4</v>
      </c>
      <c r="P34">
        <f>IF(Data!P36="","",Data!P36)</f>
        <v>4</v>
      </c>
      <c r="Q34">
        <f>IF(Data!Q36="","",Data!Q36)</f>
        <v>4</v>
      </c>
      <c r="R34">
        <f>IF(Data!R36="","",Data!R36)</f>
        <v>4</v>
      </c>
      <c r="S34">
        <f>IF(Data!S36="","",Data!S36)</f>
        <v>3</v>
      </c>
      <c r="T34">
        <f>IF(Data!T36="","",Data!T36)</f>
        <v>4</v>
      </c>
      <c r="U34" t="str">
        <f>IF(Data!U36="","",Data!U36)</f>
        <v>TOP 20%</v>
      </c>
      <c r="V34">
        <f>IF(Data!V36="","",Data!V36)</f>
        <v>20000</v>
      </c>
    </row>
    <row r="35" spans="1:22" x14ac:dyDescent="0.25">
      <c r="A35" s="10">
        <f>IF(Data!A37="","",Data!A37)</f>
        <v>42403.52721064815</v>
      </c>
      <c r="B35" t="str">
        <f>IF(Data!B37="","",Data!B37)</f>
        <v>Ano</v>
      </c>
      <c r="C35" t="str">
        <f>IF(Data!C37="","",Data!C37)</f>
        <v>Ne</v>
      </c>
      <c r="D35" t="str">
        <f>IF(Data!D37="","",Data!D37)</f>
        <v>Brno</v>
      </c>
      <c r="E35">
        <f>IF(Data!E37="","",Data!E37)</f>
        <v>3</v>
      </c>
      <c r="F35">
        <f>IF(Data!F37="","",Data!F37)</f>
        <v>3</v>
      </c>
      <c r="G35">
        <f>IF(Data!G37="","",Data!G37)</f>
        <v>3</v>
      </c>
      <c r="H35">
        <f>IF(Data!H37="","",Data!H37)</f>
        <v>3</v>
      </c>
      <c r="I35">
        <f>IF(Data!I37="","",Data!I37)</f>
        <v>3</v>
      </c>
      <c r="J35">
        <f>IF(Data!J37="","",Data!J37)</f>
        <v>1</v>
      </c>
      <c r="K35">
        <f>IF(Data!K37="","",Data!K37)</f>
        <v>1</v>
      </c>
      <c r="L35">
        <f>IF(Data!L37="","",Data!L37)</f>
        <v>3</v>
      </c>
      <c r="M35">
        <f>IF(Data!M37="","",Data!M37)</f>
        <v>3</v>
      </c>
      <c r="N35" t="str">
        <f>IF(Data!N37="","",Data!N37)</f>
        <v>Malých (individuální přístup pedagogů)</v>
      </c>
      <c r="O35">
        <f>IF(Data!O37="","",Data!O37)</f>
        <v>3</v>
      </c>
      <c r="P35">
        <f>IF(Data!P37="","",Data!P37)</f>
        <v>3</v>
      </c>
      <c r="Q35">
        <f>IF(Data!Q37="","",Data!Q37)</f>
        <v>3</v>
      </c>
      <c r="R35">
        <f>IF(Data!R37="","",Data!R37)</f>
        <v>2</v>
      </c>
      <c r="S35">
        <f>IF(Data!S37="","",Data!S37)</f>
        <v>3</v>
      </c>
      <c r="T35">
        <f>IF(Data!T37="","",Data!T37)</f>
        <v>3</v>
      </c>
      <c r="U35" t="str">
        <f>IF(Data!U37="","",Data!U37)</f>
        <v>TOP 20%</v>
      </c>
      <c r="V35">
        <f>IF(Data!V37="","",Data!V37)</f>
        <v>25000</v>
      </c>
    </row>
    <row r="36" spans="1:22" x14ac:dyDescent="0.25">
      <c r="A36" s="10">
        <f>IF(Data!A38="","",Data!A38)</f>
        <v>42403.527442129627</v>
      </c>
      <c r="B36" t="str">
        <f>IF(Data!B38="","",Data!B38)</f>
        <v>Ano</v>
      </c>
      <c r="C36" t="str">
        <f>IF(Data!C38="","",Data!C38)</f>
        <v>Ano</v>
      </c>
      <c r="D36" t="str">
        <f>IF(Data!D38="","",Data!D38)</f>
        <v>Ostrava</v>
      </c>
      <c r="E36">
        <f>IF(Data!E38="","",Data!E38)</f>
        <v>1</v>
      </c>
      <c r="F36">
        <f>IF(Data!F38="","",Data!F38)</f>
        <v>1</v>
      </c>
      <c r="G36">
        <f>IF(Data!G38="","",Data!G38)</f>
        <v>4</v>
      </c>
      <c r="H36">
        <f>IF(Data!H38="","",Data!H38)</f>
        <v>3</v>
      </c>
      <c r="I36">
        <f>IF(Data!I38="","",Data!I38)</f>
        <v>4</v>
      </c>
      <c r="J36">
        <f>IF(Data!J38="","",Data!J38)</f>
        <v>5</v>
      </c>
      <c r="K36">
        <f>IF(Data!K38="","",Data!K38)</f>
        <v>3</v>
      </c>
      <c r="L36">
        <f>IF(Data!L38="","",Data!L38)</f>
        <v>4</v>
      </c>
      <c r="M36">
        <f>IF(Data!M38="","",Data!M38)</f>
        <v>4</v>
      </c>
      <c r="N36" t="str">
        <f>IF(Data!N38="","",Data!N38)</f>
        <v>Malých (individuální přístup pedagogů)</v>
      </c>
      <c r="O36">
        <f>IF(Data!O38="","",Data!O38)</f>
        <v>5</v>
      </c>
      <c r="P36">
        <f>IF(Data!P38="","",Data!P38)</f>
        <v>5</v>
      </c>
      <c r="Q36">
        <f>IF(Data!Q38="","",Data!Q38)</f>
        <v>3</v>
      </c>
      <c r="R36">
        <f>IF(Data!R38="","",Data!R38)</f>
        <v>2</v>
      </c>
      <c r="S36">
        <f>IF(Data!S38="","",Data!S38)</f>
        <v>2</v>
      </c>
      <c r="T36">
        <f>IF(Data!T38="","",Data!T38)</f>
        <v>1</v>
      </c>
      <c r="U36" t="str">
        <f>IF(Data!U38="","",Data!U38)</f>
        <v>TOP 20%</v>
      </c>
      <c r="V36">
        <f>IF(Data!V38="","",Data!V38)</f>
        <v>20000</v>
      </c>
    </row>
    <row r="37" spans="1:22" x14ac:dyDescent="0.25">
      <c r="A37" s="10">
        <f>IF(Data!A39="","",Data!A39)</f>
        <v>42403.527453703704</v>
      </c>
      <c r="B37" t="str">
        <f>IF(Data!B39="","",Data!B39)</f>
        <v>Ano</v>
      </c>
      <c r="C37" t="str">
        <f>IF(Data!C39="","",Data!C39)</f>
        <v>Ano</v>
      </c>
      <c r="D37" t="str">
        <f>IF(Data!D39="","",Data!D39)</f>
        <v>Zatím jsem si konkrétní VŠ nevybral/a.</v>
      </c>
      <c r="E37">
        <f>IF(Data!E39="","",Data!E39)</f>
        <v>3</v>
      </c>
      <c r="F37">
        <f>IF(Data!F39="","",Data!F39)</f>
        <v>3</v>
      </c>
      <c r="G37">
        <f>IF(Data!G39="","",Data!G39)</f>
        <v>3</v>
      </c>
      <c r="H37">
        <f>IF(Data!H39="","",Data!H39)</f>
        <v>3</v>
      </c>
      <c r="I37">
        <f>IF(Data!I39="","",Data!I39)</f>
        <v>3</v>
      </c>
      <c r="J37">
        <f>IF(Data!J39="","",Data!J39)</f>
        <v>3</v>
      </c>
      <c r="K37">
        <f>IF(Data!K39="","",Data!K39)</f>
        <v>3</v>
      </c>
      <c r="L37">
        <f>IF(Data!L39="","",Data!L39)</f>
        <v>3</v>
      </c>
      <c r="M37">
        <f>IF(Data!M39="","",Data!M39)</f>
        <v>3</v>
      </c>
      <c r="N37" t="str">
        <f>IF(Data!N39="","",Data!N39)</f>
        <v>Velkých (anonymita)</v>
      </c>
      <c r="O37">
        <f>IF(Data!O39="","",Data!O39)</f>
        <v>3</v>
      </c>
      <c r="P37">
        <f>IF(Data!P39="","",Data!P39)</f>
        <v>3</v>
      </c>
      <c r="Q37">
        <f>IF(Data!Q39="","",Data!Q39)</f>
        <v>3</v>
      </c>
      <c r="R37">
        <f>IF(Data!R39="","",Data!R39)</f>
        <v>3</v>
      </c>
      <c r="S37">
        <f>IF(Data!S39="","",Data!S39)</f>
        <v>3</v>
      </c>
      <c r="T37">
        <f>IF(Data!T39="","",Data!T39)</f>
        <v>3</v>
      </c>
      <c r="U37" t="str">
        <f>IF(Data!U39="","",Data!U39)</f>
        <v>TOP 50%</v>
      </c>
      <c r="V37">
        <f>IF(Data!V39="","",Data!V39)</f>
        <v>25000</v>
      </c>
    </row>
    <row r="38" spans="1:22" x14ac:dyDescent="0.25">
      <c r="A38" s="10">
        <f>IF(Data!A40="","",Data!A40)</f>
        <v>42403.527465277781</v>
      </c>
      <c r="B38" t="str">
        <f>IF(Data!B40="","",Data!B40)</f>
        <v>Ano</v>
      </c>
      <c r="C38" t="str">
        <f>IF(Data!C40="","",Data!C40)</f>
        <v>Ne</v>
      </c>
      <c r="D38" t="str">
        <f>IF(Data!D40="","",Data!D40)</f>
        <v>Ostrava</v>
      </c>
      <c r="E38">
        <f>IF(Data!E40="","",Data!E40)</f>
        <v>2</v>
      </c>
      <c r="F38">
        <f>IF(Data!F40="","",Data!F40)</f>
        <v>1</v>
      </c>
      <c r="G38">
        <f>IF(Data!G40="","",Data!G40)</f>
        <v>4</v>
      </c>
      <c r="H38">
        <f>IF(Data!H40="","",Data!H40)</f>
        <v>4</v>
      </c>
      <c r="I38">
        <f>IF(Data!I40="","",Data!I40)</f>
        <v>4</v>
      </c>
      <c r="J38">
        <f>IF(Data!J40="","",Data!J40)</f>
        <v>5</v>
      </c>
      <c r="K38">
        <f>IF(Data!K40="","",Data!K40)</f>
        <v>5</v>
      </c>
      <c r="L38">
        <f>IF(Data!L40="","",Data!L40)</f>
        <v>1</v>
      </c>
      <c r="M38">
        <f>IF(Data!M40="","",Data!M40)</f>
        <v>3</v>
      </c>
      <c r="N38" t="str">
        <f>IF(Data!N40="","",Data!N40)</f>
        <v>Velkých (anonymita)</v>
      </c>
      <c r="O38">
        <f>IF(Data!O40="","",Data!O40)</f>
        <v>3</v>
      </c>
      <c r="P38">
        <f>IF(Data!P40="","",Data!P40)</f>
        <v>5</v>
      </c>
      <c r="Q38">
        <f>IF(Data!Q40="","",Data!Q40)</f>
        <v>2</v>
      </c>
      <c r="R38">
        <f>IF(Data!R40="","",Data!R40)</f>
        <v>4</v>
      </c>
      <c r="S38">
        <f>IF(Data!S40="","",Data!S40)</f>
        <v>3</v>
      </c>
      <c r="T38">
        <f>IF(Data!T40="","",Data!T40)</f>
        <v>3</v>
      </c>
      <c r="U38" t="str">
        <f>IF(Data!U40="","",Data!U40)</f>
        <v>TOP 10%</v>
      </c>
      <c r="V38">
        <f>IF(Data!V40="","",Data!V40)</f>
        <v>25000</v>
      </c>
    </row>
    <row r="39" spans="1:22" x14ac:dyDescent="0.25">
      <c r="A39" s="10">
        <f>IF(Data!A41="","",Data!A41)</f>
        <v>42403.527557870373</v>
      </c>
      <c r="B39" t="str">
        <f>IF(Data!B41="","",Data!B41)</f>
        <v>Ano</v>
      </c>
      <c r="C39" t="str">
        <f>IF(Data!C41="","",Data!C41)</f>
        <v>Ano</v>
      </c>
      <c r="D39" t="str">
        <f>IF(Data!D41="","",Data!D41)</f>
        <v>Zatím jsem si konkrétní VŠ nevybral/a.</v>
      </c>
      <c r="E39">
        <f>IF(Data!E41="","",Data!E41)</f>
        <v>3</v>
      </c>
      <c r="F39">
        <f>IF(Data!F41="","",Data!F41)</f>
        <v>3</v>
      </c>
      <c r="G39">
        <f>IF(Data!G41="","",Data!G41)</f>
        <v>2</v>
      </c>
      <c r="H39">
        <f>IF(Data!H41="","",Data!H41)</f>
        <v>3</v>
      </c>
      <c r="I39">
        <f>IF(Data!I41="","",Data!I41)</f>
        <v>2</v>
      </c>
      <c r="J39">
        <f>IF(Data!J41="","",Data!J41)</f>
        <v>2</v>
      </c>
      <c r="K39">
        <f>IF(Data!K41="","",Data!K41)</f>
        <v>4</v>
      </c>
      <c r="L39">
        <f>IF(Data!L41="","",Data!L41)</f>
        <v>3</v>
      </c>
      <c r="M39">
        <f>IF(Data!M41="","",Data!M41)</f>
        <v>2</v>
      </c>
      <c r="N39" t="str">
        <f>IF(Data!N41="","",Data!N41)</f>
        <v>Malých (individuální přístup pedagogů)</v>
      </c>
      <c r="O39">
        <f>IF(Data!O41="","",Data!O41)</f>
        <v>4</v>
      </c>
      <c r="P39">
        <f>IF(Data!P41="","",Data!P41)</f>
        <v>3</v>
      </c>
      <c r="Q39">
        <f>IF(Data!Q41="","",Data!Q41)</f>
        <v>3</v>
      </c>
      <c r="R39">
        <f>IF(Data!R41="","",Data!R41)</f>
        <v>3</v>
      </c>
      <c r="S39">
        <f>IF(Data!S41="","",Data!S41)</f>
        <v>3</v>
      </c>
      <c r="T39">
        <f>IF(Data!T41="","",Data!T41)</f>
        <v>2</v>
      </c>
      <c r="U39" t="str">
        <f>IF(Data!U41="","",Data!U41)</f>
        <v>TOP 10%</v>
      </c>
      <c r="V39">
        <f>IF(Data!V41="","",Data!V41)</f>
        <v>30001</v>
      </c>
    </row>
    <row r="40" spans="1:22" x14ac:dyDescent="0.25">
      <c r="A40" s="10">
        <f>IF(Data!A42="","",Data!A42)</f>
        <v>42403.527638888889</v>
      </c>
      <c r="B40" t="str">
        <f>IF(Data!B42="","",Data!B42)</f>
        <v>Ano</v>
      </c>
      <c r="C40" t="str">
        <f>IF(Data!C42="","",Data!C42)</f>
        <v>Ano</v>
      </c>
      <c r="D40" t="str">
        <f>IF(Data!D42="","",Data!D42)</f>
        <v>Ostrava</v>
      </c>
      <c r="E40">
        <f>IF(Data!E42="","",Data!E42)</f>
        <v>2</v>
      </c>
      <c r="F40">
        <f>IF(Data!F42="","",Data!F42)</f>
        <v>2</v>
      </c>
      <c r="G40">
        <f>IF(Data!G42="","",Data!G42)</f>
        <v>2</v>
      </c>
      <c r="H40">
        <f>IF(Data!H42="","",Data!H42)</f>
        <v>2</v>
      </c>
      <c r="I40">
        <f>IF(Data!I42="","",Data!I42)</f>
        <v>3</v>
      </c>
      <c r="J40">
        <f>IF(Data!J42="","",Data!J42)</f>
        <v>4</v>
      </c>
      <c r="K40">
        <f>IF(Data!K42="","",Data!K42)</f>
        <v>4</v>
      </c>
      <c r="L40">
        <f>IF(Data!L42="","",Data!L42)</f>
        <v>2</v>
      </c>
      <c r="M40">
        <f>IF(Data!M42="","",Data!M42)</f>
        <v>3</v>
      </c>
      <c r="N40" t="str">
        <f>IF(Data!N42="","",Data!N42)</f>
        <v>Malých (individuální přístup pedagogů)</v>
      </c>
      <c r="O40">
        <f>IF(Data!O42="","",Data!O42)</f>
        <v>4</v>
      </c>
      <c r="P40">
        <f>IF(Data!P42="","",Data!P42)</f>
        <v>4</v>
      </c>
      <c r="Q40">
        <f>IF(Data!Q42="","",Data!Q42)</f>
        <v>3</v>
      </c>
      <c r="R40">
        <f>IF(Data!R42="","",Data!R42)</f>
        <v>3</v>
      </c>
      <c r="S40">
        <f>IF(Data!S42="","",Data!S42)</f>
        <v>3</v>
      </c>
      <c r="T40">
        <f>IF(Data!T42="","",Data!T42)</f>
        <v>3</v>
      </c>
      <c r="U40" t="str">
        <f>IF(Data!U42="","",Data!U42)</f>
        <v>TOP 50%</v>
      </c>
      <c r="V40">
        <f>IF(Data!V42="","",Data!V42)</f>
        <v>25000</v>
      </c>
    </row>
    <row r="41" spans="1:22" x14ac:dyDescent="0.25">
      <c r="A41" s="10">
        <f>IF(Data!A43="","",Data!A43)</f>
        <v>42403.527650462966</v>
      </c>
      <c r="B41" t="str">
        <f>IF(Data!B43="","",Data!B43)</f>
        <v>Ano</v>
      </c>
      <c r="C41" t="str">
        <f>IF(Data!C43="","",Data!C43)</f>
        <v>Zatím jsem si studijní obor nevybral(a).</v>
      </c>
      <c r="D41" t="str">
        <f>IF(Data!D43="","",Data!D43)</f>
        <v>Zatím jsem si konkrétní VŠ nevybral/a.</v>
      </c>
      <c r="E41">
        <f>IF(Data!E43="","",Data!E43)</f>
        <v>4</v>
      </c>
      <c r="F41">
        <f>IF(Data!F43="","",Data!F43)</f>
        <v>3</v>
      </c>
      <c r="G41">
        <f>IF(Data!G43="","",Data!G43)</f>
        <v>4</v>
      </c>
      <c r="H41">
        <f>IF(Data!H43="","",Data!H43)</f>
        <v>4</v>
      </c>
      <c r="I41">
        <f>IF(Data!I43="","",Data!I43)</f>
        <v>4</v>
      </c>
      <c r="J41">
        <f>IF(Data!J43="","",Data!J43)</f>
        <v>5</v>
      </c>
      <c r="K41">
        <f>IF(Data!K43="","",Data!K43)</f>
        <v>5</v>
      </c>
      <c r="L41">
        <f>IF(Data!L43="","",Data!L43)</f>
        <v>2</v>
      </c>
      <c r="M41">
        <f>IF(Data!M43="","",Data!M43)</f>
        <v>4</v>
      </c>
      <c r="N41" t="str">
        <f>IF(Data!N43="","",Data!N43)</f>
        <v>Malých (individuální přístup pedagogů)</v>
      </c>
      <c r="O41">
        <f>IF(Data!O43="","",Data!O43)</f>
        <v>5</v>
      </c>
      <c r="P41">
        <f>IF(Data!P43="","",Data!P43)</f>
        <v>4</v>
      </c>
      <c r="Q41">
        <f>IF(Data!Q43="","",Data!Q43)</f>
        <v>4</v>
      </c>
      <c r="R41">
        <f>IF(Data!R43="","",Data!R43)</f>
        <v>3</v>
      </c>
      <c r="S41">
        <f>IF(Data!S43="","",Data!S43)</f>
        <v>4</v>
      </c>
      <c r="T41">
        <f>IF(Data!T43="","",Data!T43)</f>
        <v>3</v>
      </c>
      <c r="U41" t="str">
        <f>IF(Data!U43="","",Data!U43)</f>
        <v>TOP 5%</v>
      </c>
      <c r="V41">
        <f>IF(Data!V43="","",Data!V43)</f>
        <v>1.84467440737095E+19</v>
      </c>
    </row>
    <row r="42" spans="1:22" x14ac:dyDescent="0.25">
      <c r="A42" s="10">
        <f>IF(Data!A44="","",Data!A44)</f>
        <v>42403.527777777781</v>
      </c>
      <c r="B42" t="str">
        <f>IF(Data!B44="","",Data!B44)</f>
        <v>Ano</v>
      </c>
      <c r="C42" t="str">
        <f>IF(Data!C44="","",Data!C44)</f>
        <v>Ne</v>
      </c>
      <c r="D42" t="str">
        <f>IF(Data!D44="","",Data!D44)</f>
        <v>Ostrava</v>
      </c>
      <c r="E42">
        <f>IF(Data!E44="","",Data!E44)</f>
        <v>2</v>
      </c>
      <c r="F42">
        <f>IF(Data!F44="","",Data!F44)</f>
        <v>2</v>
      </c>
      <c r="G42">
        <f>IF(Data!G44="","",Data!G44)</f>
        <v>3</v>
      </c>
      <c r="H42">
        <f>IF(Data!H44="","",Data!H44)</f>
        <v>1</v>
      </c>
      <c r="I42">
        <f>IF(Data!I44="","",Data!I44)</f>
        <v>3</v>
      </c>
      <c r="J42">
        <f>IF(Data!J44="","",Data!J44)</f>
        <v>2</v>
      </c>
      <c r="K42">
        <f>IF(Data!K44="","",Data!K44)</f>
        <v>3</v>
      </c>
      <c r="L42">
        <f>IF(Data!L44="","",Data!L44)</f>
        <v>2</v>
      </c>
      <c r="M42">
        <f>IF(Data!M44="","",Data!M44)</f>
        <v>2</v>
      </c>
      <c r="N42" t="str">
        <f>IF(Data!N44="","",Data!N44)</f>
        <v>Velkých (anonymita)</v>
      </c>
      <c r="O42">
        <f>IF(Data!O44="","",Data!O44)</f>
        <v>5</v>
      </c>
      <c r="P42">
        <f>IF(Data!P44="","",Data!P44)</f>
        <v>5</v>
      </c>
      <c r="Q42">
        <f>IF(Data!Q44="","",Data!Q44)</f>
        <v>4</v>
      </c>
      <c r="R42">
        <f>IF(Data!R44="","",Data!R44)</f>
        <v>3</v>
      </c>
      <c r="S42">
        <f>IF(Data!S44="","",Data!S44)</f>
        <v>3</v>
      </c>
      <c r="T42">
        <f>IF(Data!T44="","",Data!T44)</f>
        <v>3</v>
      </c>
      <c r="U42" t="str">
        <f>IF(Data!U44="","",Data!U44)</f>
        <v>TOP 10%</v>
      </c>
      <c r="V42">
        <f>IF(Data!V44="","",Data!V44)</f>
        <v>20000</v>
      </c>
    </row>
    <row r="43" spans="1:22" x14ac:dyDescent="0.25">
      <c r="A43" s="10">
        <f>IF(Data!A45="","",Data!A45)</f>
        <v>42403.527951388889</v>
      </c>
      <c r="B43" t="str">
        <f>IF(Data!B45="","",Data!B45)</f>
        <v>Ano</v>
      </c>
      <c r="C43" t="str">
        <f>IF(Data!C45="","",Data!C45)</f>
        <v>Ano</v>
      </c>
      <c r="D43" t="str">
        <f>IF(Data!D45="","",Data!D45)</f>
        <v>Praha</v>
      </c>
      <c r="E43">
        <f>IF(Data!E45="","",Data!E45)</f>
        <v>3</v>
      </c>
      <c r="F43">
        <f>IF(Data!F45="","",Data!F45)</f>
        <v>4</v>
      </c>
      <c r="G43">
        <f>IF(Data!G45="","",Data!G45)</f>
        <v>4</v>
      </c>
      <c r="H43">
        <f>IF(Data!H45="","",Data!H45)</f>
        <v>5</v>
      </c>
      <c r="I43">
        <f>IF(Data!I45="","",Data!I45)</f>
        <v>2</v>
      </c>
      <c r="J43">
        <f>IF(Data!J45="","",Data!J45)</f>
        <v>2</v>
      </c>
      <c r="K43">
        <f>IF(Data!K45="","",Data!K45)</f>
        <v>1</v>
      </c>
      <c r="L43">
        <f>IF(Data!L45="","",Data!L45)</f>
        <v>1</v>
      </c>
      <c r="M43">
        <f>IF(Data!M45="","",Data!M45)</f>
        <v>3</v>
      </c>
      <c r="N43" t="str">
        <f>IF(Data!N45="","",Data!N45)</f>
        <v>Malých (individuální přístup pedagogů)</v>
      </c>
      <c r="O43">
        <f>IF(Data!O45="","",Data!O45)</f>
        <v>2</v>
      </c>
      <c r="P43">
        <f>IF(Data!P45="","",Data!P45)</f>
        <v>2</v>
      </c>
      <c r="Q43">
        <f>IF(Data!Q45="","",Data!Q45)</f>
        <v>5</v>
      </c>
      <c r="R43">
        <f>IF(Data!R45="","",Data!R45)</f>
        <v>5</v>
      </c>
      <c r="S43">
        <f>IF(Data!S45="","",Data!S45)</f>
        <v>3</v>
      </c>
      <c r="T43">
        <f>IF(Data!T45="","",Data!T45)</f>
        <v>2</v>
      </c>
      <c r="U43" t="str">
        <f>IF(Data!U45="","",Data!U45)</f>
        <v>TOP 5%</v>
      </c>
      <c r="V43">
        <f>IF(Data!V45="","",Data!V45)</f>
        <v>66666</v>
      </c>
    </row>
    <row r="44" spans="1:22" x14ac:dyDescent="0.25">
      <c r="A44" s="10">
        <f>IF(Data!A46="","",Data!A46)</f>
        <v>42403.527997685182</v>
      </c>
      <c r="B44" t="str">
        <f>IF(Data!B46="","",Data!B46)</f>
        <v>Ano</v>
      </c>
      <c r="C44" t="str">
        <f>IF(Data!C46="","",Data!C46)</f>
        <v>Ano</v>
      </c>
      <c r="D44" t="str">
        <f>IF(Data!D46="","",Data!D46)</f>
        <v>Zatím jsem si konkrétní VŠ nevybral/a.</v>
      </c>
      <c r="E44">
        <f>IF(Data!E46="","",Data!E46)</f>
        <v>4</v>
      </c>
      <c r="F44">
        <f>IF(Data!F46="","",Data!F46)</f>
        <v>4</v>
      </c>
      <c r="G44">
        <f>IF(Data!G46="","",Data!G46)</f>
        <v>3</v>
      </c>
      <c r="H44">
        <f>IF(Data!H46="","",Data!H46)</f>
        <v>5</v>
      </c>
      <c r="I44">
        <f>IF(Data!I46="","",Data!I46)</f>
        <v>5</v>
      </c>
      <c r="J44">
        <f>IF(Data!J46="","",Data!J46)</f>
        <v>4</v>
      </c>
      <c r="K44">
        <f>IF(Data!K46="","",Data!K46)</f>
        <v>3</v>
      </c>
      <c r="L44">
        <f>IF(Data!L46="","",Data!L46)</f>
        <v>2</v>
      </c>
      <c r="M44">
        <f>IF(Data!M46="","",Data!M46)</f>
        <v>1</v>
      </c>
      <c r="N44" t="str">
        <f>IF(Data!N46="","",Data!N46)</f>
        <v>Malých (individuální přístup pedagogů)</v>
      </c>
      <c r="O44">
        <f>IF(Data!O46="","",Data!O46)</f>
        <v>5</v>
      </c>
      <c r="P44">
        <f>IF(Data!P46="","",Data!P46)</f>
        <v>5</v>
      </c>
      <c r="Q44">
        <f>IF(Data!Q46="","",Data!Q46)</f>
        <v>5</v>
      </c>
      <c r="R44">
        <f>IF(Data!R46="","",Data!R46)</f>
        <v>5</v>
      </c>
      <c r="S44">
        <f>IF(Data!S46="","",Data!S46)</f>
        <v>3</v>
      </c>
      <c r="T44">
        <f>IF(Data!T46="","",Data!T46)</f>
        <v>1</v>
      </c>
      <c r="U44" t="str">
        <f>IF(Data!U46="","",Data!U46)</f>
        <v>TOP 20%</v>
      </c>
      <c r="V44">
        <f>IF(Data!V46="","",Data!V46)</f>
        <v>30000</v>
      </c>
    </row>
    <row r="45" spans="1:22" x14ac:dyDescent="0.25">
      <c r="A45" s="10">
        <f>IF(Data!A47="","",Data!A47)</f>
        <v>42403.528009259258</v>
      </c>
      <c r="B45" t="str">
        <f>IF(Data!B47="","",Data!B47)</f>
        <v>Ano</v>
      </c>
      <c r="C45" t="str">
        <f>IF(Data!C47="","",Data!C47)</f>
        <v>Ano</v>
      </c>
      <c r="D45" t="str">
        <f>IF(Data!D47="","",Data!D47)</f>
        <v>Praha</v>
      </c>
      <c r="E45">
        <f>IF(Data!E47="","",Data!E47)</f>
        <v>3</v>
      </c>
      <c r="F45">
        <f>IF(Data!F47="","",Data!F47)</f>
        <v>3</v>
      </c>
      <c r="G45">
        <f>IF(Data!G47="","",Data!G47)</f>
        <v>4</v>
      </c>
      <c r="H45">
        <f>IF(Data!H47="","",Data!H47)</f>
        <v>4</v>
      </c>
      <c r="I45">
        <f>IF(Data!I47="","",Data!I47)</f>
        <v>4</v>
      </c>
      <c r="J45">
        <f>IF(Data!J47="","",Data!J47)</f>
        <v>4</v>
      </c>
      <c r="K45">
        <f>IF(Data!K47="","",Data!K47)</f>
        <v>4</v>
      </c>
      <c r="L45">
        <f>IF(Data!L47="","",Data!L47)</f>
        <v>4</v>
      </c>
      <c r="M45">
        <f>IF(Data!M47="","",Data!M47)</f>
        <v>4</v>
      </c>
      <c r="N45" t="str">
        <f>IF(Data!N47="","",Data!N47)</f>
        <v>Velkých (anonymita)</v>
      </c>
      <c r="O45">
        <f>IF(Data!O47="","",Data!O47)</f>
        <v>4</v>
      </c>
      <c r="P45">
        <f>IF(Data!P47="","",Data!P47)</f>
        <v>5</v>
      </c>
      <c r="Q45">
        <f>IF(Data!Q47="","",Data!Q47)</f>
        <v>3</v>
      </c>
      <c r="R45">
        <f>IF(Data!R47="","",Data!R47)</f>
        <v>4</v>
      </c>
      <c r="S45">
        <f>IF(Data!S47="","",Data!S47)</f>
        <v>4</v>
      </c>
      <c r="T45">
        <f>IF(Data!T47="","",Data!T47)</f>
        <v>4</v>
      </c>
      <c r="U45" t="str">
        <f>IF(Data!U47="","",Data!U47)</f>
        <v>TOP 2%</v>
      </c>
      <c r="V45">
        <f>IF(Data!V47="","",Data!V47)</f>
        <v>25000</v>
      </c>
    </row>
    <row r="46" spans="1:22" x14ac:dyDescent="0.25">
      <c r="A46" s="10">
        <f>IF(Data!A48="","",Data!A48)</f>
        <v>42403.528009259258</v>
      </c>
      <c r="B46" t="str">
        <f>IF(Data!B48="","",Data!B48)</f>
        <v>Ano</v>
      </c>
      <c r="C46" t="str">
        <f>IF(Data!C48="","",Data!C48)</f>
        <v>Zatím jsem si studijní obor nevybral(a).</v>
      </c>
      <c r="D46" t="str">
        <f>IF(Data!D48="","",Data!D48)</f>
        <v>Praha</v>
      </c>
      <c r="E46">
        <f>IF(Data!E48="","",Data!E48)</f>
        <v>3</v>
      </c>
      <c r="F46">
        <f>IF(Data!F48="","",Data!F48)</f>
        <v>2</v>
      </c>
      <c r="G46">
        <f>IF(Data!G48="","",Data!G48)</f>
        <v>4</v>
      </c>
      <c r="H46">
        <f>IF(Data!H48="","",Data!H48)</f>
        <v>5</v>
      </c>
      <c r="I46">
        <f>IF(Data!I48="","",Data!I48)</f>
        <v>5</v>
      </c>
      <c r="J46">
        <f>IF(Data!J48="","",Data!J48)</f>
        <v>5</v>
      </c>
      <c r="K46">
        <f>IF(Data!K48="","",Data!K48)</f>
        <v>5</v>
      </c>
      <c r="L46">
        <f>IF(Data!L48="","",Data!L48)</f>
        <v>3</v>
      </c>
      <c r="M46">
        <f>IF(Data!M48="","",Data!M48)</f>
        <v>3</v>
      </c>
      <c r="N46" t="str">
        <f>IF(Data!N48="","",Data!N48)</f>
        <v>Velkých (anonymita)</v>
      </c>
      <c r="O46">
        <f>IF(Data!O48="","",Data!O48)</f>
        <v>3</v>
      </c>
      <c r="P46">
        <f>IF(Data!P48="","",Data!P48)</f>
        <v>4</v>
      </c>
      <c r="Q46">
        <f>IF(Data!Q48="","",Data!Q48)</f>
        <v>3</v>
      </c>
      <c r="R46">
        <f>IF(Data!R48="","",Data!R48)</f>
        <v>4</v>
      </c>
      <c r="S46">
        <f>IF(Data!S48="","",Data!S48)</f>
        <v>2</v>
      </c>
      <c r="T46">
        <f>IF(Data!T48="","",Data!T48)</f>
        <v>2</v>
      </c>
      <c r="U46" t="str">
        <f>IF(Data!U48="","",Data!U48)</f>
        <v>TOP 5%</v>
      </c>
      <c r="V46">
        <f>IF(Data!V48="","",Data!V48)</f>
        <v>25500</v>
      </c>
    </row>
    <row r="47" spans="1:22" x14ac:dyDescent="0.25">
      <c r="A47" s="10">
        <f>IF(Data!A49="","",Data!A49)</f>
        <v>42403.528032407405</v>
      </c>
      <c r="B47" t="str">
        <f>IF(Data!B49="","",Data!B49)</f>
        <v>Ano</v>
      </c>
      <c r="C47" t="str">
        <f>IF(Data!C49="","",Data!C49)</f>
        <v>Zatím jsem si studijní obor nevybral(a).</v>
      </c>
      <c r="D47" t="str">
        <f>IF(Data!D49="","",Data!D49)</f>
        <v>Brno</v>
      </c>
      <c r="E47">
        <f>IF(Data!E49="","",Data!E49)</f>
        <v>4</v>
      </c>
      <c r="F47">
        <f>IF(Data!F49="","",Data!F49)</f>
        <v>4</v>
      </c>
      <c r="G47">
        <f>IF(Data!G49="","",Data!G49)</f>
        <v>3</v>
      </c>
      <c r="H47">
        <f>IF(Data!H49="","",Data!H49)</f>
        <v>2</v>
      </c>
      <c r="I47">
        <f>IF(Data!I49="","",Data!I49)</f>
        <v>2</v>
      </c>
      <c r="J47">
        <f>IF(Data!J49="","",Data!J49)</f>
        <v>3</v>
      </c>
      <c r="K47">
        <f>IF(Data!K49="","",Data!K49)</f>
        <v>3</v>
      </c>
      <c r="L47">
        <f>IF(Data!L49="","",Data!L49)</f>
        <v>1</v>
      </c>
      <c r="M47">
        <f>IF(Data!M49="","",Data!M49)</f>
        <v>2</v>
      </c>
      <c r="N47" t="str">
        <f>IF(Data!N49="","",Data!N49)</f>
        <v>Malých (individuální přístup pedagogů)</v>
      </c>
      <c r="O47">
        <f>IF(Data!O49="","",Data!O49)</f>
        <v>3</v>
      </c>
      <c r="P47">
        <f>IF(Data!P49="","",Data!P49)</f>
        <v>4</v>
      </c>
      <c r="Q47">
        <f>IF(Data!Q49="","",Data!Q49)</f>
        <v>3</v>
      </c>
      <c r="R47">
        <f>IF(Data!R49="","",Data!R49)</f>
        <v>5</v>
      </c>
      <c r="S47">
        <f>IF(Data!S49="","",Data!S49)</f>
        <v>2</v>
      </c>
      <c r="T47">
        <f>IF(Data!T49="","",Data!T49)</f>
        <v>1</v>
      </c>
      <c r="U47" t="str">
        <f>IF(Data!U49="","",Data!U49)</f>
        <v>TOP 5%</v>
      </c>
      <c r="V47">
        <f>IF(Data!V49="","",Data!V49)</f>
        <v>36565</v>
      </c>
    </row>
    <row r="48" spans="1:22" x14ac:dyDescent="0.25">
      <c r="A48" s="10">
        <f>IF(Data!A50="","",Data!A50)</f>
        <v>42403.528055555558</v>
      </c>
      <c r="B48" t="str">
        <f>IF(Data!B50="","",Data!B50)</f>
        <v>Ano</v>
      </c>
      <c r="C48" t="str">
        <f>IF(Data!C50="","",Data!C50)</f>
        <v>Ne</v>
      </c>
      <c r="D48" t="str">
        <f>IF(Data!D50="","",Data!D50)</f>
        <v>Brno</v>
      </c>
      <c r="E48">
        <f>IF(Data!E50="","",Data!E50)</f>
        <v>4</v>
      </c>
      <c r="F48">
        <f>IF(Data!F50="","",Data!F50)</f>
        <v>2</v>
      </c>
      <c r="G48">
        <f>IF(Data!G50="","",Data!G50)</f>
        <v>3</v>
      </c>
      <c r="H48">
        <f>IF(Data!H50="","",Data!H50)</f>
        <v>1</v>
      </c>
      <c r="I48">
        <f>IF(Data!I50="","",Data!I50)</f>
        <v>5</v>
      </c>
      <c r="J48">
        <f>IF(Data!J50="","",Data!J50)</f>
        <v>5</v>
      </c>
      <c r="K48">
        <f>IF(Data!K50="","",Data!K50)</f>
        <v>4</v>
      </c>
      <c r="L48">
        <f>IF(Data!L50="","",Data!L50)</f>
        <v>3</v>
      </c>
      <c r="M48">
        <f>IF(Data!M50="","",Data!M50)</f>
        <v>2</v>
      </c>
      <c r="N48" t="str">
        <f>IF(Data!N50="","",Data!N50)</f>
        <v>Velkých (anonymita)</v>
      </c>
      <c r="O48">
        <f>IF(Data!O50="","",Data!O50)</f>
        <v>4</v>
      </c>
      <c r="P48">
        <f>IF(Data!P50="","",Data!P50)</f>
        <v>4</v>
      </c>
      <c r="Q48">
        <f>IF(Data!Q50="","",Data!Q50)</f>
        <v>2</v>
      </c>
      <c r="R48">
        <f>IF(Data!R50="","",Data!R50)</f>
        <v>3</v>
      </c>
      <c r="S48">
        <f>IF(Data!S50="","",Data!S50)</f>
        <v>1</v>
      </c>
      <c r="T48">
        <f>IF(Data!T50="","",Data!T50)</f>
        <v>5</v>
      </c>
      <c r="U48" t="str">
        <f>IF(Data!U50="","",Data!U50)</f>
        <v>TOP 20%</v>
      </c>
      <c r="V48">
        <f>IF(Data!V50="","",Data!V50)</f>
        <v>22000</v>
      </c>
    </row>
    <row r="49" spans="1:22" x14ac:dyDescent="0.25">
      <c r="A49" s="10">
        <f>IF(Data!A51="","",Data!A51)</f>
        <v>42403.528171296297</v>
      </c>
      <c r="B49" t="str">
        <f>IF(Data!B51="","",Data!B51)</f>
        <v>Ano</v>
      </c>
      <c r="C49" t="str">
        <f>IF(Data!C51="","",Data!C51)</f>
        <v>Zatím jsem si studijní obor nevybral(a).</v>
      </c>
      <c r="D49" t="str">
        <f>IF(Data!D51="","",Data!D51)</f>
        <v>Ostrava</v>
      </c>
      <c r="E49">
        <f>IF(Data!E51="","",Data!E51)</f>
        <v>1</v>
      </c>
      <c r="F49">
        <f>IF(Data!F51="","",Data!F51)</f>
        <v>2</v>
      </c>
      <c r="G49">
        <f>IF(Data!G51="","",Data!G51)</f>
        <v>3</v>
      </c>
      <c r="H49">
        <f>IF(Data!H51="","",Data!H51)</f>
        <v>3</v>
      </c>
      <c r="I49">
        <f>IF(Data!I51="","",Data!I51)</f>
        <v>3</v>
      </c>
      <c r="J49">
        <f>IF(Data!J51="","",Data!J51)</f>
        <v>4</v>
      </c>
      <c r="K49">
        <f>IF(Data!K51="","",Data!K51)</f>
        <v>2</v>
      </c>
      <c r="L49">
        <f>IF(Data!L51="","",Data!L51)</f>
        <v>3</v>
      </c>
      <c r="M49">
        <f>IF(Data!M51="","",Data!M51)</f>
        <v>4</v>
      </c>
      <c r="N49" t="str">
        <f>IF(Data!N51="","",Data!N51)</f>
        <v>Velkých (anonymita)</v>
      </c>
      <c r="O49">
        <f>IF(Data!O51="","",Data!O51)</f>
        <v>2</v>
      </c>
      <c r="P49">
        <f>IF(Data!P51="","",Data!P51)</f>
        <v>3</v>
      </c>
      <c r="Q49">
        <f>IF(Data!Q51="","",Data!Q51)</f>
        <v>3</v>
      </c>
      <c r="R49">
        <f>IF(Data!R51="","",Data!R51)</f>
        <v>5</v>
      </c>
      <c r="S49">
        <f>IF(Data!S51="","",Data!S51)</f>
        <v>3</v>
      </c>
      <c r="T49">
        <f>IF(Data!T51="","",Data!T51)</f>
        <v>4</v>
      </c>
      <c r="U49" t="str">
        <f>IF(Data!U51="","",Data!U51)</f>
        <v>TOP 50%</v>
      </c>
      <c r="V49">
        <f>IF(Data!V51="","",Data!V51)</f>
        <v>30000</v>
      </c>
    </row>
    <row r="50" spans="1:22" x14ac:dyDescent="0.25">
      <c r="A50" s="10">
        <f>IF(Data!A52="","",Data!A52)</f>
        <v>42403.528182870374</v>
      </c>
      <c r="B50" t="str">
        <f>IF(Data!B52="","",Data!B52)</f>
        <v>Ne</v>
      </c>
      <c r="C50" t="str">
        <f>IF(Data!C52="","",Data!C52)</f>
        <v/>
      </c>
      <c r="D50" t="str">
        <f>IF(Data!D52="","",Data!D52)</f>
        <v/>
      </c>
      <c r="E50" t="str">
        <f>IF(Data!E52="","",Data!E52)</f>
        <v/>
      </c>
      <c r="F50" t="str">
        <f>IF(Data!F52="","",Data!F52)</f>
        <v/>
      </c>
      <c r="G50" t="str">
        <f>IF(Data!G52="","",Data!G52)</f>
        <v/>
      </c>
      <c r="H50" t="str">
        <f>IF(Data!H52="","",Data!H52)</f>
        <v/>
      </c>
      <c r="I50" t="str">
        <f>IF(Data!I52="","",Data!I52)</f>
        <v/>
      </c>
      <c r="J50" t="str">
        <f>IF(Data!J52="","",Data!J52)</f>
        <v/>
      </c>
      <c r="K50" t="str">
        <f>IF(Data!K52="","",Data!K52)</f>
        <v/>
      </c>
      <c r="L50" t="str">
        <f>IF(Data!L52="","",Data!L52)</f>
        <v/>
      </c>
      <c r="M50" t="str">
        <f>IF(Data!M52="","",Data!M52)</f>
        <v/>
      </c>
      <c r="N50" t="str">
        <f>IF(Data!N52="","",Data!N52)</f>
        <v/>
      </c>
      <c r="O50" t="str">
        <f>IF(Data!O52="","",Data!O52)</f>
        <v/>
      </c>
      <c r="P50" t="str">
        <f>IF(Data!P52="","",Data!P52)</f>
        <v/>
      </c>
      <c r="Q50" t="str">
        <f>IF(Data!Q52="","",Data!Q52)</f>
        <v/>
      </c>
      <c r="R50" t="str">
        <f>IF(Data!R52="","",Data!R52)</f>
        <v/>
      </c>
      <c r="S50" t="str">
        <f>IF(Data!S52="","",Data!S52)</f>
        <v/>
      </c>
      <c r="T50" t="str">
        <f>IF(Data!T52="","",Data!T52)</f>
        <v/>
      </c>
      <c r="U50" t="str">
        <f>IF(Data!U52="","",Data!U52)</f>
        <v/>
      </c>
      <c r="V50" t="str">
        <f>IF(Data!V52="","",Data!V52)</f>
        <v/>
      </c>
    </row>
    <row r="51" spans="1:22" x14ac:dyDescent="0.25">
      <c r="A51" s="10">
        <f>IF(Data!A53="","",Data!A53)</f>
        <v>42403.528217592589</v>
      </c>
      <c r="B51" t="str">
        <f>IF(Data!B53="","",Data!B53)</f>
        <v>Ano</v>
      </c>
      <c r="C51" t="str">
        <f>IF(Data!C53="","",Data!C53)</f>
        <v>Ne</v>
      </c>
      <c r="D51" t="str">
        <f>IF(Data!D53="","",Data!D53)</f>
        <v>Ostrava</v>
      </c>
      <c r="E51">
        <f>IF(Data!E53="","",Data!E53)</f>
        <v>2</v>
      </c>
      <c r="F51">
        <f>IF(Data!F53="","",Data!F53)</f>
        <v>4</v>
      </c>
      <c r="G51">
        <f>IF(Data!G53="","",Data!G53)</f>
        <v>5</v>
      </c>
      <c r="H51">
        <f>IF(Data!H53="","",Data!H53)</f>
        <v>3</v>
      </c>
      <c r="I51">
        <f>IF(Data!I53="","",Data!I53)</f>
        <v>5</v>
      </c>
      <c r="J51">
        <f>IF(Data!J53="","",Data!J53)</f>
        <v>5</v>
      </c>
      <c r="K51">
        <f>IF(Data!K53="","",Data!K53)</f>
        <v>5</v>
      </c>
      <c r="L51">
        <f>IF(Data!L53="","",Data!L53)</f>
        <v>1</v>
      </c>
      <c r="M51">
        <f>IF(Data!M53="","",Data!M53)</f>
        <v>4</v>
      </c>
      <c r="N51" t="str">
        <f>IF(Data!N53="","",Data!N53)</f>
        <v>Malých (individuální přístup pedagogů)</v>
      </c>
      <c r="O51">
        <f>IF(Data!O53="","",Data!O53)</f>
        <v>4</v>
      </c>
      <c r="P51">
        <f>IF(Data!P53="","",Data!P53)</f>
        <v>5</v>
      </c>
      <c r="Q51">
        <f>IF(Data!Q53="","",Data!Q53)</f>
        <v>2</v>
      </c>
      <c r="R51">
        <f>IF(Data!R53="","",Data!R53)</f>
        <v>4</v>
      </c>
      <c r="S51">
        <f>IF(Data!S53="","",Data!S53)</f>
        <v>2</v>
      </c>
      <c r="T51">
        <f>IF(Data!T53="","",Data!T53)</f>
        <v>3</v>
      </c>
      <c r="U51" t="str">
        <f>IF(Data!U53="","",Data!U53)</f>
        <v>TOP 5%</v>
      </c>
      <c r="V51">
        <f>IF(Data!V53="","",Data!V53)</f>
        <v>28000</v>
      </c>
    </row>
    <row r="52" spans="1:22" x14ac:dyDescent="0.25">
      <c r="A52" s="10">
        <f>IF(Data!A54="","",Data!A54)</f>
        <v>42403.528287037036</v>
      </c>
      <c r="B52" t="str">
        <f>IF(Data!B54="","",Data!B54)</f>
        <v>Ano</v>
      </c>
      <c r="C52" t="str">
        <f>IF(Data!C54="","",Data!C54)</f>
        <v>Ano</v>
      </c>
      <c r="D52" t="str">
        <f>IF(Data!D54="","",Data!D54)</f>
        <v>Olomouc</v>
      </c>
      <c r="E52">
        <f>IF(Data!E54="","",Data!E54)</f>
        <v>4</v>
      </c>
      <c r="F52">
        <f>IF(Data!F54="","",Data!F54)</f>
        <v>1</v>
      </c>
      <c r="G52">
        <f>IF(Data!G54="","",Data!G54)</f>
        <v>4</v>
      </c>
      <c r="H52">
        <f>IF(Data!H54="","",Data!H54)</f>
        <v>2</v>
      </c>
      <c r="I52">
        <f>IF(Data!I54="","",Data!I54)</f>
        <v>4</v>
      </c>
      <c r="J52">
        <f>IF(Data!J54="","",Data!J54)</f>
        <v>1</v>
      </c>
      <c r="K52">
        <f>IF(Data!K54="","",Data!K54)</f>
        <v>1</v>
      </c>
      <c r="L52">
        <f>IF(Data!L54="","",Data!L54)</f>
        <v>1</v>
      </c>
      <c r="M52">
        <f>IF(Data!M54="","",Data!M54)</f>
        <v>4</v>
      </c>
      <c r="N52" t="str">
        <f>IF(Data!N54="","",Data!N54)</f>
        <v>Malých (individuální přístup pedagogů)</v>
      </c>
      <c r="O52">
        <f>IF(Data!O54="","",Data!O54)</f>
        <v>1</v>
      </c>
      <c r="P52">
        <f>IF(Data!P54="","",Data!P54)</f>
        <v>5</v>
      </c>
      <c r="Q52">
        <f>IF(Data!Q54="","",Data!Q54)</f>
        <v>2</v>
      </c>
      <c r="R52">
        <f>IF(Data!R54="","",Data!R54)</f>
        <v>2</v>
      </c>
      <c r="S52">
        <f>IF(Data!S54="","",Data!S54)</f>
        <v>4</v>
      </c>
      <c r="T52">
        <f>IF(Data!T54="","",Data!T54)</f>
        <v>2</v>
      </c>
      <c r="U52" t="str">
        <f>IF(Data!U54="","",Data!U54)</f>
        <v>TOP 50%</v>
      </c>
      <c r="V52">
        <f>IF(Data!V54="","",Data!V54)</f>
        <v>13000</v>
      </c>
    </row>
    <row r="53" spans="1:22" x14ac:dyDescent="0.25">
      <c r="A53" s="10">
        <f>IF(Data!A55="","",Data!A55)</f>
        <v>42403.528356481482</v>
      </c>
      <c r="B53" t="str">
        <f>IF(Data!B55="","",Data!B55)</f>
        <v>Ano</v>
      </c>
      <c r="C53" t="str">
        <f>IF(Data!C55="","",Data!C55)</f>
        <v>Ano</v>
      </c>
      <c r="D53" t="str">
        <f>IF(Data!D55="","",Data!D55)</f>
        <v>Praha</v>
      </c>
      <c r="E53">
        <f>IF(Data!E55="","",Data!E55)</f>
        <v>4</v>
      </c>
      <c r="F53">
        <f>IF(Data!F55="","",Data!F55)</f>
        <v>5</v>
      </c>
      <c r="G53">
        <f>IF(Data!G55="","",Data!G55)</f>
        <v>4</v>
      </c>
      <c r="H53">
        <f>IF(Data!H55="","",Data!H55)</f>
        <v>3</v>
      </c>
      <c r="I53">
        <f>IF(Data!I55="","",Data!I55)</f>
        <v>2</v>
      </c>
      <c r="J53">
        <f>IF(Data!J55="","",Data!J55)</f>
        <v>4</v>
      </c>
      <c r="K53">
        <f>IF(Data!K55="","",Data!K55)</f>
        <v>5</v>
      </c>
      <c r="L53">
        <f>IF(Data!L55="","",Data!L55)</f>
        <v>3</v>
      </c>
      <c r="M53">
        <f>IF(Data!M55="","",Data!M55)</f>
        <v>4</v>
      </c>
      <c r="N53" t="str">
        <f>IF(Data!N55="","",Data!N55)</f>
        <v>Malých (individuální přístup pedagogů)</v>
      </c>
      <c r="O53">
        <f>IF(Data!O55="","",Data!O55)</f>
        <v>2</v>
      </c>
      <c r="P53">
        <f>IF(Data!P55="","",Data!P55)</f>
        <v>5</v>
      </c>
      <c r="Q53">
        <f>IF(Data!Q55="","",Data!Q55)</f>
        <v>4</v>
      </c>
      <c r="R53">
        <f>IF(Data!R55="","",Data!R55)</f>
        <v>2</v>
      </c>
      <c r="S53">
        <f>IF(Data!S55="","",Data!S55)</f>
        <v>3</v>
      </c>
      <c r="T53">
        <f>IF(Data!T55="","",Data!T55)</f>
        <v>4</v>
      </c>
      <c r="U53" t="str">
        <f>IF(Data!U55="","",Data!U55)</f>
        <v>TOP 20%</v>
      </c>
      <c r="V53">
        <f>IF(Data!V55="","",Data!V55)</f>
        <v>20000</v>
      </c>
    </row>
    <row r="54" spans="1:22" x14ac:dyDescent="0.25">
      <c r="A54" s="10">
        <f>IF(Data!A56="","",Data!A56)</f>
        <v>42403.52847222222</v>
      </c>
      <c r="B54" t="str">
        <f>IF(Data!B56="","",Data!B56)</f>
        <v>Ano</v>
      </c>
      <c r="C54" t="str">
        <f>IF(Data!C56="","",Data!C56)</f>
        <v>Ano</v>
      </c>
      <c r="D54" t="str">
        <f>IF(Data!D56="","",Data!D56)</f>
        <v>Praha</v>
      </c>
      <c r="E54">
        <f>IF(Data!E56="","",Data!E56)</f>
        <v>2</v>
      </c>
      <c r="F54">
        <f>IF(Data!F56="","",Data!F56)</f>
        <v>4</v>
      </c>
      <c r="G54">
        <f>IF(Data!G56="","",Data!G56)</f>
        <v>3</v>
      </c>
      <c r="H54">
        <f>IF(Data!H56="","",Data!H56)</f>
        <v>3</v>
      </c>
      <c r="I54">
        <f>IF(Data!I56="","",Data!I56)</f>
        <v>2</v>
      </c>
      <c r="J54">
        <f>IF(Data!J56="","",Data!J56)</f>
        <v>3</v>
      </c>
      <c r="K54">
        <f>IF(Data!K56="","",Data!K56)</f>
        <v>2</v>
      </c>
      <c r="L54">
        <f>IF(Data!L56="","",Data!L56)</f>
        <v>2</v>
      </c>
      <c r="M54">
        <f>IF(Data!M56="","",Data!M56)</f>
        <v>2</v>
      </c>
      <c r="N54" t="str">
        <f>IF(Data!N56="","",Data!N56)</f>
        <v>Velkých (anonymita)</v>
      </c>
      <c r="O54">
        <f>IF(Data!O56="","",Data!O56)</f>
        <v>4</v>
      </c>
      <c r="P54">
        <f>IF(Data!P56="","",Data!P56)</f>
        <v>4</v>
      </c>
      <c r="Q54">
        <f>IF(Data!Q56="","",Data!Q56)</f>
        <v>3</v>
      </c>
      <c r="R54">
        <f>IF(Data!R56="","",Data!R56)</f>
        <v>4</v>
      </c>
      <c r="S54">
        <f>IF(Data!S56="","",Data!S56)</f>
        <v>4</v>
      </c>
      <c r="T54">
        <f>IF(Data!T56="","",Data!T56)</f>
        <v>5</v>
      </c>
      <c r="U54" t="str">
        <f>IF(Data!U56="","",Data!U56)</f>
        <v>TOP 5%</v>
      </c>
      <c r="V54">
        <f>IF(Data!V56="","",Data!V56)</f>
        <v>28000</v>
      </c>
    </row>
    <row r="55" spans="1:22" x14ac:dyDescent="0.25">
      <c r="A55" s="10">
        <f>IF(Data!A57="","",Data!A57)</f>
        <v>42403.528553240743</v>
      </c>
      <c r="B55" t="str">
        <f>IF(Data!B57="","",Data!B57)</f>
        <v>Ano</v>
      </c>
      <c r="C55" t="str">
        <f>IF(Data!C57="","",Data!C57)</f>
        <v>Ne</v>
      </c>
      <c r="D55" t="str">
        <f>IF(Data!D57="","",Data!D57)</f>
        <v>Olomouc</v>
      </c>
      <c r="E55">
        <f>IF(Data!E57="","",Data!E57)</f>
        <v>3</v>
      </c>
      <c r="F55">
        <f>IF(Data!F57="","",Data!F57)</f>
        <v>4</v>
      </c>
      <c r="G55">
        <f>IF(Data!G57="","",Data!G57)</f>
        <v>5</v>
      </c>
      <c r="H55">
        <f>IF(Data!H57="","",Data!H57)</f>
        <v>3</v>
      </c>
      <c r="I55">
        <f>IF(Data!I57="","",Data!I57)</f>
        <v>4</v>
      </c>
      <c r="J55">
        <f>IF(Data!J57="","",Data!J57)</f>
        <v>4</v>
      </c>
      <c r="K55">
        <f>IF(Data!K57="","",Data!K57)</f>
        <v>5</v>
      </c>
      <c r="L55">
        <f>IF(Data!L57="","",Data!L57)</f>
        <v>2</v>
      </c>
      <c r="M55">
        <f>IF(Data!M57="","",Data!M57)</f>
        <v>4</v>
      </c>
      <c r="N55" t="str">
        <f>IF(Data!N57="","",Data!N57)</f>
        <v>Malých (individuální přístup pedagogů)</v>
      </c>
      <c r="O55">
        <f>IF(Data!O57="","",Data!O57)</f>
        <v>5</v>
      </c>
      <c r="P55">
        <f>IF(Data!P57="","",Data!P57)</f>
        <v>4</v>
      </c>
      <c r="Q55">
        <f>IF(Data!Q57="","",Data!Q57)</f>
        <v>3</v>
      </c>
      <c r="R55">
        <f>IF(Data!R57="","",Data!R57)</f>
        <v>5</v>
      </c>
      <c r="S55">
        <f>IF(Data!S57="","",Data!S57)</f>
        <v>3</v>
      </c>
      <c r="T55">
        <f>IF(Data!T57="","",Data!T57)</f>
        <v>4</v>
      </c>
      <c r="U55" t="str">
        <f>IF(Data!U57="","",Data!U57)</f>
        <v>TOP 50%</v>
      </c>
      <c r="V55">
        <f>IF(Data!V57="","",Data!V57)</f>
        <v>12000</v>
      </c>
    </row>
    <row r="56" spans="1:22" x14ac:dyDescent="0.25">
      <c r="A56" s="10">
        <f>IF(Data!A58="","",Data!A58)</f>
        <v>42403.528599537036</v>
      </c>
      <c r="B56" t="str">
        <f>IF(Data!B58="","",Data!B58)</f>
        <v>Ano</v>
      </c>
      <c r="C56" t="str">
        <f>IF(Data!C58="","",Data!C58)</f>
        <v>Ano</v>
      </c>
      <c r="D56" t="str">
        <f>IF(Data!D58="","",Data!D58)</f>
        <v>V zahraničí</v>
      </c>
      <c r="E56">
        <f>IF(Data!E58="","",Data!E58)</f>
        <v>3</v>
      </c>
      <c r="F56">
        <f>IF(Data!F58="","",Data!F58)</f>
        <v>4</v>
      </c>
      <c r="G56">
        <f>IF(Data!G58="","",Data!G58)</f>
        <v>4</v>
      </c>
      <c r="H56">
        <f>IF(Data!H58="","",Data!H58)</f>
        <v>5</v>
      </c>
      <c r="I56">
        <f>IF(Data!I58="","",Data!I58)</f>
        <v>4</v>
      </c>
      <c r="J56">
        <f>IF(Data!J58="","",Data!J58)</f>
        <v>4</v>
      </c>
      <c r="K56">
        <f>IF(Data!K58="","",Data!K58)</f>
        <v>4</v>
      </c>
      <c r="L56">
        <f>IF(Data!L58="","",Data!L58)</f>
        <v>2</v>
      </c>
      <c r="M56">
        <f>IF(Data!M58="","",Data!M58)</f>
        <v>2</v>
      </c>
      <c r="N56" t="str">
        <f>IF(Data!N58="","",Data!N58)</f>
        <v>Malých (individuální přístup pedagogů)</v>
      </c>
      <c r="O56">
        <f>IF(Data!O58="","",Data!O58)</f>
        <v>4</v>
      </c>
      <c r="P56">
        <f>IF(Data!P58="","",Data!P58)</f>
        <v>5</v>
      </c>
      <c r="Q56">
        <f>IF(Data!Q58="","",Data!Q58)</f>
        <v>4</v>
      </c>
      <c r="R56">
        <f>IF(Data!R58="","",Data!R58)</f>
        <v>4</v>
      </c>
      <c r="S56">
        <f>IF(Data!S58="","",Data!S58)</f>
        <v>5</v>
      </c>
      <c r="T56">
        <f>IF(Data!T58="","",Data!T58)</f>
        <v>2</v>
      </c>
      <c r="U56" t="str">
        <f>IF(Data!U58="","",Data!U58)</f>
        <v>TOP 20%</v>
      </c>
      <c r="V56" s="51">
        <v>27182.81</v>
      </c>
    </row>
    <row r="57" spans="1:22" x14ac:dyDescent="0.25">
      <c r="A57" s="10">
        <f>IF(Data!A59="","",Data!A59)</f>
        <v>42403.528645833336</v>
      </c>
      <c r="B57" t="str">
        <f>IF(Data!B59="","",Data!B59)</f>
        <v>Ano</v>
      </c>
      <c r="C57" t="str">
        <f>IF(Data!C59="","",Data!C59)</f>
        <v>Zatím jsem si studijní obor nevybral(a).</v>
      </c>
      <c r="D57" t="str">
        <f>IF(Data!D59="","",Data!D59)</f>
        <v>Ostrava</v>
      </c>
      <c r="E57">
        <f>IF(Data!E59="","",Data!E59)</f>
        <v>2</v>
      </c>
      <c r="F57">
        <f>IF(Data!F59="","",Data!F59)</f>
        <v>3</v>
      </c>
      <c r="G57">
        <f>IF(Data!G59="","",Data!G59)</f>
        <v>3</v>
      </c>
      <c r="H57">
        <f>IF(Data!H59="","",Data!H59)</f>
        <v>4</v>
      </c>
      <c r="I57">
        <f>IF(Data!I59="","",Data!I59)</f>
        <v>3</v>
      </c>
      <c r="J57">
        <f>IF(Data!J59="","",Data!J59)</f>
        <v>3</v>
      </c>
      <c r="K57">
        <f>IF(Data!K59="","",Data!K59)</f>
        <v>4</v>
      </c>
      <c r="L57">
        <f>IF(Data!L59="","",Data!L59)</f>
        <v>5</v>
      </c>
      <c r="M57">
        <f>IF(Data!M59="","",Data!M59)</f>
        <v>4</v>
      </c>
      <c r="N57" t="str">
        <f>IF(Data!N59="","",Data!N59)</f>
        <v>Velkých (anonymita)</v>
      </c>
      <c r="O57">
        <f>IF(Data!O59="","",Data!O59)</f>
        <v>2</v>
      </c>
      <c r="P57">
        <f>IF(Data!P59="","",Data!P59)</f>
        <v>3</v>
      </c>
      <c r="Q57">
        <f>IF(Data!Q59="","",Data!Q59)</f>
        <v>3</v>
      </c>
      <c r="R57">
        <f>IF(Data!R59="","",Data!R59)</f>
        <v>4</v>
      </c>
      <c r="S57">
        <f>IF(Data!S59="","",Data!S59)</f>
        <v>5</v>
      </c>
      <c r="T57">
        <f>IF(Data!T59="","",Data!T59)</f>
        <v>4</v>
      </c>
      <c r="U57" t="str">
        <f>IF(Data!U59="","",Data!U59)</f>
        <v>TOP 50%</v>
      </c>
      <c r="V57">
        <f>IF(Data!V59="","",Data!V59)</f>
        <v>30000</v>
      </c>
    </row>
    <row r="58" spans="1:22" x14ac:dyDescent="0.25">
      <c r="A58" s="10">
        <f>IF(Data!A60="","",Data!A60)</f>
        <v>42403.528807870367</v>
      </c>
      <c r="B58" t="str">
        <f>IF(Data!B60="","",Data!B60)</f>
        <v>Ano</v>
      </c>
      <c r="C58" t="str">
        <f>IF(Data!C60="","",Data!C60)</f>
        <v>Ano</v>
      </c>
      <c r="D58" t="str">
        <f>IF(Data!D60="","",Data!D60)</f>
        <v>Ostrava</v>
      </c>
      <c r="E58">
        <f>IF(Data!E60="","",Data!E60)</f>
        <v>4</v>
      </c>
      <c r="F58">
        <f>IF(Data!F60="","",Data!F60)</f>
        <v>4</v>
      </c>
      <c r="G58">
        <f>IF(Data!G60="","",Data!G60)</f>
        <v>3</v>
      </c>
      <c r="H58">
        <f>IF(Data!H60="","",Data!H60)</f>
        <v>2</v>
      </c>
      <c r="I58">
        <f>IF(Data!I60="","",Data!I60)</f>
        <v>4</v>
      </c>
      <c r="J58">
        <f>IF(Data!J60="","",Data!J60)</f>
        <v>4</v>
      </c>
      <c r="K58">
        <f>IF(Data!K60="","",Data!K60)</f>
        <v>5</v>
      </c>
      <c r="L58">
        <f>IF(Data!L60="","",Data!L60)</f>
        <v>2</v>
      </c>
      <c r="M58">
        <f>IF(Data!M60="","",Data!M60)</f>
        <v>1</v>
      </c>
      <c r="N58" t="str">
        <f>IF(Data!N60="","",Data!N60)</f>
        <v>Malých (individuální přístup pedagogů)</v>
      </c>
      <c r="O58">
        <f>IF(Data!O60="","",Data!O60)</f>
        <v>3</v>
      </c>
      <c r="P58">
        <f>IF(Data!P60="","",Data!P60)</f>
        <v>4</v>
      </c>
      <c r="Q58">
        <f>IF(Data!Q60="","",Data!Q60)</f>
        <v>2</v>
      </c>
      <c r="R58">
        <f>IF(Data!R60="","",Data!R60)</f>
        <v>3</v>
      </c>
      <c r="S58">
        <f>IF(Data!S60="","",Data!S60)</f>
        <v>3</v>
      </c>
      <c r="T58">
        <f>IF(Data!T60="","",Data!T60)</f>
        <v>5</v>
      </c>
      <c r="U58" t="str">
        <f>IF(Data!U60="","",Data!U60)</f>
        <v>TOP 5%</v>
      </c>
      <c r="V58">
        <f>IF(Data!V60="","",Data!V60)</f>
        <v>21000</v>
      </c>
    </row>
    <row r="59" spans="1:22" x14ac:dyDescent="0.25">
      <c r="A59" s="10">
        <f>IF(Data!A61="","",Data!A61)</f>
        <v>42403.528854166667</v>
      </c>
      <c r="B59" t="str">
        <f>IF(Data!B61="","",Data!B61)</f>
        <v>Ano</v>
      </c>
      <c r="C59" t="str">
        <f>IF(Data!C61="","",Data!C61)</f>
        <v>Ano</v>
      </c>
      <c r="D59" t="str">
        <f>IF(Data!D61="","",Data!D61)</f>
        <v>Zatím jsem si konkrétní VŠ nevybral/a.</v>
      </c>
      <c r="E59">
        <f>IF(Data!E61="","",Data!E61)</f>
        <v>4</v>
      </c>
      <c r="F59">
        <f>IF(Data!F61="","",Data!F61)</f>
        <v>5</v>
      </c>
      <c r="G59">
        <f>IF(Data!G61="","",Data!G61)</f>
        <v>3</v>
      </c>
      <c r="H59">
        <f>IF(Data!H61="","",Data!H61)</f>
        <v>5</v>
      </c>
      <c r="I59">
        <f>IF(Data!I61="","",Data!I61)</f>
        <v>4</v>
      </c>
      <c r="J59">
        <f>IF(Data!J61="","",Data!J61)</f>
        <v>5</v>
      </c>
      <c r="K59">
        <f>IF(Data!K61="","",Data!K61)</f>
        <v>4</v>
      </c>
      <c r="L59">
        <f>IF(Data!L61="","",Data!L61)</f>
        <v>3</v>
      </c>
      <c r="M59">
        <f>IF(Data!M61="","",Data!M61)</f>
        <v>3</v>
      </c>
      <c r="N59" t="str">
        <f>IF(Data!N61="","",Data!N61)</f>
        <v>Malých (individuální přístup pedagogů)</v>
      </c>
      <c r="O59">
        <f>IF(Data!O61="","",Data!O61)</f>
        <v>5</v>
      </c>
      <c r="P59">
        <f>IF(Data!P61="","",Data!P61)</f>
        <v>5</v>
      </c>
      <c r="Q59">
        <f>IF(Data!Q61="","",Data!Q61)</f>
        <v>5</v>
      </c>
      <c r="R59">
        <f>IF(Data!R61="","",Data!R61)</f>
        <v>5</v>
      </c>
      <c r="S59">
        <f>IF(Data!S61="","",Data!S61)</f>
        <v>3</v>
      </c>
      <c r="T59">
        <f>IF(Data!T61="","",Data!T61)</f>
        <v>2</v>
      </c>
      <c r="U59" t="str">
        <f>IF(Data!U61="","",Data!U61)</f>
        <v>TOP 2%</v>
      </c>
      <c r="V59">
        <f>IF(Data!V61="","",Data!V61)</f>
        <v>9.9999999999999997E+78</v>
      </c>
    </row>
    <row r="60" spans="1:22" x14ac:dyDescent="0.25">
      <c r="A60" s="10">
        <f>IF(Data!A62="","",Data!A62)</f>
        <v>42403.529270833336</v>
      </c>
      <c r="B60" t="str">
        <f>IF(Data!B62="","",Data!B62)</f>
        <v>Ano</v>
      </c>
      <c r="C60" t="str">
        <f>IF(Data!C62="","",Data!C62)</f>
        <v>Ne</v>
      </c>
      <c r="D60" t="str">
        <f>IF(Data!D62="","",Data!D62)</f>
        <v>Jiné město v ČR</v>
      </c>
      <c r="E60">
        <f>IF(Data!E62="","",Data!E62)</f>
        <v>3</v>
      </c>
      <c r="F60">
        <f>IF(Data!F62="","",Data!F62)</f>
        <v>4</v>
      </c>
      <c r="G60">
        <f>IF(Data!G62="","",Data!G62)</f>
        <v>3</v>
      </c>
      <c r="H60">
        <f>IF(Data!H62="","",Data!H62)</f>
        <v>2</v>
      </c>
      <c r="I60">
        <f>IF(Data!I62="","",Data!I62)</f>
        <v>3</v>
      </c>
      <c r="J60">
        <f>IF(Data!J62="","",Data!J62)</f>
        <v>4</v>
      </c>
      <c r="K60">
        <f>IF(Data!K62="","",Data!K62)</f>
        <v>2</v>
      </c>
      <c r="L60">
        <f>IF(Data!L62="","",Data!L62)</f>
        <v>2</v>
      </c>
      <c r="M60">
        <f>IF(Data!M62="","",Data!M62)</f>
        <v>3</v>
      </c>
      <c r="N60" t="str">
        <f>IF(Data!N62="","",Data!N62)</f>
        <v>Velkých (anonymita)</v>
      </c>
      <c r="O60">
        <f>IF(Data!O62="","",Data!O62)</f>
        <v>5</v>
      </c>
      <c r="P60">
        <f>IF(Data!P62="","",Data!P62)</f>
        <v>5</v>
      </c>
      <c r="Q60">
        <f>IF(Data!Q62="","",Data!Q62)</f>
        <v>3</v>
      </c>
      <c r="R60">
        <f>IF(Data!R62="","",Data!R62)</f>
        <v>4</v>
      </c>
      <c r="S60">
        <f>IF(Data!S62="","",Data!S62)</f>
        <v>4</v>
      </c>
      <c r="T60">
        <f>IF(Data!T62="","",Data!T62)</f>
        <v>2</v>
      </c>
      <c r="U60" t="str">
        <f>IF(Data!U62="","",Data!U62)</f>
        <v>TOP 5%</v>
      </c>
      <c r="V60">
        <f>IF(Data!V62="","",Data!V62)</f>
        <v>100000</v>
      </c>
    </row>
    <row r="61" spans="1:22" x14ac:dyDescent="0.25">
      <c r="A61" s="10">
        <f>IF(Data!A63="","",Data!A63)</f>
        <v>42403.529456018521</v>
      </c>
      <c r="B61" t="str">
        <f>IF(Data!B63="","",Data!B63)</f>
        <v>Ano</v>
      </c>
      <c r="C61" t="str">
        <f>IF(Data!C63="","",Data!C63)</f>
        <v>Ano</v>
      </c>
      <c r="D61" t="str">
        <f>IF(Data!D63="","",Data!D63)</f>
        <v>Ostrava</v>
      </c>
      <c r="E61">
        <f>IF(Data!E63="","",Data!E63)</f>
        <v>5</v>
      </c>
      <c r="F61">
        <f>IF(Data!F63="","",Data!F63)</f>
        <v>4</v>
      </c>
      <c r="G61">
        <f>IF(Data!G63="","",Data!G63)</f>
        <v>4</v>
      </c>
      <c r="H61">
        <f>IF(Data!H63="","",Data!H63)</f>
        <v>2</v>
      </c>
      <c r="I61">
        <f>IF(Data!I63="","",Data!I63)</f>
        <v>4</v>
      </c>
      <c r="J61">
        <f>IF(Data!J63="","",Data!J63)</f>
        <v>4</v>
      </c>
      <c r="K61">
        <f>IF(Data!K63="","",Data!K63)</f>
        <v>4</v>
      </c>
      <c r="L61">
        <f>IF(Data!L63="","",Data!L63)</f>
        <v>3</v>
      </c>
      <c r="M61">
        <f>IF(Data!M63="","",Data!M63)</f>
        <v>3</v>
      </c>
      <c r="N61" t="str">
        <f>IF(Data!N63="","",Data!N63)</f>
        <v>Velkých (anonymita)</v>
      </c>
      <c r="O61">
        <f>IF(Data!O63="","",Data!O63)</f>
        <v>5</v>
      </c>
      <c r="P61">
        <f>IF(Data!P63="","",Data!P63)</f>
        <v>5</v>
      </c>
      <c r="Q61">
        <f>IF(Data!Q63="","",Data!Q63)</f>
        <v>3</v>
      </c>
      <c r="R61">
        <f>IF(Data!R63="","",Data!R63)</f>
        <v>2</v>
      </c>
      <c r="S61">
        <f>IF(Data!S63="","",Data!S63)</f>
        <v>4</v>
      </c>
      <c r="T61">
        <f>IF(Data!T63="","",Data!T63)</f>
        <v>4</v>
      </c>
      <c r="U61" t="str">
        <f>IF(Data!U63="","",Data!U63)</f>
        <v>TOP 50%</v>
      </c>
      <c r="V61">
        <f>IF(Data!V63="","",Data!V63)</f>
        <v>25000</v>
      </c>
    </row>
    <row r="62" spans="1:22" x14ac:dyDescent="0.25">
      <c r="A62" s="10">
        <f>IF(Data!A64="","",Data!A64)</f>
        <v>42403.529467592591</v>
      </c>
      <c r="B62" t="str">
        <f>IF(Data!B64="","",Data!B64)</f>
        <v>Ano</v>
      </c>
      <c r="C62" t="str">
        <f>IF(Data!C64="","",Data!C64)</f>
        <v>Ne</v>
      </c>
      <c r="D62" t="str">
        <f>IF(Data!D64="","",Data!D64)</f>
        <v>Ostrava</v>
      </c>
      <c r="E62">
        <f>IF(Data!E64="","",Data!E64)</f>
        <v>4</v>
      </c>
      <c r="F62">
        <f>IF(Data!F64="","",Data!F64)</f>
        <v>5</v>
      </c>
      <c r="G62">
        <f>IF(Data!G64="","",Data!G64)</f>
        <v>2</v>
      </c>
      <c r="H62">
        <f>IF(Data!H64="","",Data!H64)</f>
        <v>1</v>
      </c>
      <c r="I62">
        <f>IF(Data!I64="","",Data!I64)</f>
        <v>3</v>
      </c>
      <c r="J62">
        <f>IF(Data!J64="","",Data!J64)</f>
        <v>5</v>
      </c>
      <c r="K62">
        <f>IF(Data!K64="","",Data!K64)</f>
        <v>5</v>
      </c>
      <c r="L62">
        <f>IF(Data!L64="","",Data!L64)</f>
        <v>4</v>
      </c>
      <c r="M62">
        <f>IF(Data!M64="","",Data!M64)</f>
        <v>2</v>
      </c>
      <c r="N62" t="str">
        <f>IF(Data!N64="","",Data!N64)</f>
        <v>Malých (individuální přístup pedagogů)</v>
      </c>
      <c r="O62">
        <f>IF(Data!O64="","",Data!O64)</f>
        <v>5</v>
      </c>
      <c r="P62">
        <f>IF(Data!P64="","",Data!P64)</f>
        <v>5</v>
      </c>
      <c r="Q62">
        <f>IF(Data!Q64="","",Data!Q64)</f>
        <v>3</v>
      </c>
      <c r="R62">
        <f>IF(Data!R64="","",Data!R64)</f>
        <v>5</v>
      </c>
      <c r="S62">
        <f>IF(Data!S64="","",Data!S64)</f>
        <v>5</v>
      </c>
      <c r="T62">
        <f>IF(Data!T64="","",Data!T64)</f>
        <v>3</v>
      </c>
      <c r="U62" t="str">
        <f>IF(Data!U64="","",Data!U64)</f>
        <v>TOP 20%</v>
      </c>
      <c r="V62">
        <f>IF(Data!V64="","",Data!V64)</f>
        <v>30000</v>
      </c>
    </row>
    <row r="63" spans="1:22" x14ac:dyDescent="0.25">
      <c r="A63" s="10">
        <f>IF(Data!A65="","",Data!A65)</f>
        <v>42403.529502314814</v>
      </c>
      <c r="B63" t="str">
        <f>IF(Data!B65="","",Data!B65)</f>
        <v>Ano</v>
      </c>
      <c r="C63" t="str">
        <f>IF(Data!C65="","",Data!C65)</f>
        <v>Ne</v>
      </c>
      <c r="D63" t="str">
        <f>IF(Data!D65="","",Data!D65)</f>
        <v>Ostrava</v>
      </c>
      <c r="E63">
        <f>IF(Data!E65="","",Data!E65)</f>
        <v>5</v>
      </c>
      <c r="F63">
        <f>IF(Data!F65="","",Data!F65)</f>
        <v>5</v>
      </c>
      <c r="G63">
        <f>IF(Data!G65="","",Data!G65)</f>
        <v>1</v>
      </c>
      <c r="H63">
        <f>IF(Data!H65="","",Data!H65)</f>
        <v>1</v>
      </c>
      <c r="I63">
        <f>IF(Data!I65="","",Data!I65)</f>
        <v>4</v>
      </c>
      <c r="J63">
        <f>IF(Data!J65="","",Data!J65)</f>
        <v>4</v>
      </c>
      <c r="K63">
        <f>IF(Data!K65="","",Data!K65)</f>
        <v>5</v>
      </c>
      <c r="L63">
        <f>IF(Data!L65="","",Data!L65)</f>
        <v>5</v>
      </c>
      <c r="M63">
        <f>IF(Data!M65="","",Data!M65)</f>
        <v>3</v>
      </c>
      <c r="N63" t="str">
        <f>IF(Data!N65="","",Data!N65)</f>
        <v>Malých (individuální přístup pedagogů)</v>
      </c>
      <c r="O63">
        <f>IF(Data!O65="","",Data!O65)</f>
        <v>5</v>
      </c>
      <c r="P63">
        <f>IF(Data!P65="","",Data!P65)</f>
        <v>5</v>
      </c>
      <c r="Q63">
        <f>IF(Data!Q65="","",Data!Q65)</f>
        <v>3</v>
      </c>
      <c r="R63">
        <f>IF(Data!R65="","",Data!R65)</f>
        <v>5</v>
      </c>
      <c r="S63">
        <f>IF(Data!S65="","",Data!S65)</f>
        <v>5</v>
      </c>
      <c r="T63">
        <f>IF(Data!T65="","",Data!T65)</f>
        <v>5</v>
      </c>
      <c r="U63" t="str">
        <f>IF(Data!U65="","",Data!U65)</f>
        <v>TOP 20%</v>
      </c>
      <c r="V63">
        <f>IF(Data!V65="","",Data!V65)</f>
        <v>30000</v>
      </c>
    </row>
    <row r="64" spans="1:22" x14ac:dyDescent="0.25">
      <c r="A64" s="10">
        <f>IF(Data!A66="","",Data!A66)</f>
        <v>42403.52957175926</v>
      </c>
      <c r="B64" t="str">
        <f>IF(Data!B66="","",Data!B66)</f>
        <v>Ano</v>
      </c>
      <c r="C64" t="str">
        <f>IF(Data!C66="","",Data!C66)</f>
        <v>Ne</v>
      </c>
      <c r="D64" t="str">
        <f>IF(Data!D66="","",Data!D66)</f>
        <v>Zatím jsem si konkrétní VŠ nevybral/a.</v>
      </c>
      <c r="E64">
        <f>IF(Data!E66="","",Data!E66)</f>
        <v>3</v>
      </c>
      <c r="F64">
        <f>IF(Data!F66="","",Data!F66)</f>
        <v>5</v>
      </c>
      <c r="G64">
        <f>IF(Data!G66="","",Data!G66)</f>
        <v>2</v>
      </c>
      <c r="H64">
        <f>IF(Data!H66="","",Data!H66)</f>
        <v>2</v>
      </c>
      <c r="I64">
        <f>IF(Data!I66="","",Data!I66)</f>
        <v>5</v>
      </c>
      <c r="J64">
        <f>IF(Data!J66="","",Data!J66)</f>
        <v>5</v>
      </c>
      <c r="K64">
        <f>IF(Data!K66="","",Data!K66)</f>
        <v>4</v>
      </c>
      <c r="L64">
        <f>IF(Data!L66="","",Data!L66)</f>
        <v>3</v>
      </c>
      <c r="M64">
        <f>IF(Data!M66="","",Data!M66)</f>
        <v>3</v>
      </c>
      <c r="N64" t="str">
        <f>IF(Data!N66="","",Data!N66)</f>
        <v>Velkých (anonymita)</v>
      </c>
      <c r="O64">
        <f>IF(Data!O66="","",Data!O66)</f>
        <v>5</v>
      </c>
      <c r="P64">
        <f>IF(Data!P66="","",Data!P66)</f>
        <v>4</v>
      </c>
      <c r="Q64">
        <f>IF(Data!Q66="","",Data!Q66)</f>
        <v>3</v>
      </c>
      <c r="R64">
        <f>IF(Data!R66="","",Data!R66)</f>
        <v>4</v>
      </c>
      <c r="S64">
        <f>IF(Data!S66="","",Data!S66)</f>
        <v>4</v>
      </c>
      <c r="T64">
        <f>IF(Data!T66="","",Data!T66)</f>
        <v>3</v>
      </c>
      <c r="U64" t="str">
        <f>IF(Data!U66="","",Data!U66)</f>
        <v>TOP 50%</v>
      </c>
      <c r="V64">
        <f>IF(Data!V66="","",Data!V66)</f>
        <v>20000</v>
      </c>
    </row>
    <row r="65" spans="1:22" x14ac:dyDescent="0.25">
      <c r="A65" s="10">
        <f>IF(Data!A67="","",Data!A67)</f>
        <v>42403.529814814814</v>
      </c>
      <c r="B65" t="str">
        <f>IF(Data!B67="","",Data!B67)</f>
        <v>Ano</v>
      </c>
      <c r="C65" t="str">
        <f>IF(Data!C67="","",Data!C67)</f>
        <v>Zatím jsem si studijní obor nevybral(a).</v>
      </c>
      <c r="D65" t="str">
        <f>IF(Data!D67="","",Data!D67)</f>
        <v>Brno</v>
      </c>
      <c r="E65">
        <f>IF(Data!E67="","",Data!E67)</f>
        <v>3</v>
      </c>
      <c r="F65">
        <f>IF(Data!F67="","",Data!F67)</f>
        <v>1</v>
      </c>
      <c r="G65">
        <f>IF(Data!G67="","",Data!G67)</f>
        <v>1</v>
      </c>
      <c r="H65">
        <f>IF(Data!H67="","",Data!H67)</f>
        <v>3</v>
      </c>
      <c r="I65">
        <f>IF(Data!I67="","",Data!I67)</f>
        <v>4</v>
      </c>
      <c r="J65">
        <f>IF(Data!J67="","",Data!J67)</f>
        <v>4</v>
      </c>
      <c r="K65">
        <f>IF(Data!K67="","",Data!K67)</f>
        <v>5</v>
      </c>
      <c r="L65">
        <f>IF(Data!L67="","",Data!L67)</f>
        <v>5</v>
      </c>
      <c r="M65">
        <f>IF(Data!M67="","",Data!M67)</f>
        <v>5</v>
      </c>
      <c r="N65" t="str">
        <f>IF(Data!N67="","",Data!N67)</f>
        <v>Velkých (anonymita)</v>
      </c>
      <c r="O65">
        <f>IF(Data!O67="","",Data!O67)</f>
        <v>3</v>
      </c>
      <c r="P65">
        <f>IF(Data!P67="","",Data!P67)</f>
        <v>4</v>
      </c>
      <c r="Q65">
        <f>IF(Data!Q67="","",Data!Q67)</f>
        <v>3</v>
      </c>
      <c r="R65">
        <f>IF(Data!R67="","",Data!R67)</f>
        <v>3</v>
      </c>
      <c r="S65">
        <f>IF(Data!S67="","",Data!S67)</f>
        <v>4</v>
      </c>
      <c r="T65">
        <f>IF(Data!T67="","",Data!T67)</f>
        <v>4</v>
      </c>
      <c r="U65" t="str">
        <f>IF(Data!U67="","",Data!U67)</f>
        <v>TOP 20%</v>
      </c>
      <c r="V65">
        <f>IF(Data!V67="","",Data!V67)</f>
        <v>5000</v>
      </c>
    </row>
    <row r="66" spans="1:22" x14ac:dyDescent="0.25">
      <c r="A66" s="10">
        <f>IF(Data!A68="","",Data!A68)</f>
        <v>42403.52983796296</v>
      </c>
      <c r="B66" t="str">
        <f>IF(Data!B68="","",Data!B68)</f>
        <v>Ano</v>
      </c>
      <c r="C66" t="str">
        <f>IF(Data!C68="","",Data!C68)</f>
        <v>Zatím jsem si studijní obor nevybral(a).</v>
      </c>
      <c r="D66" t="str">
        <f>IF(Data!D68="","",Data!D68)</f>
        <v>Zatím jsem si konkrétní VŠ nevybral/a.</v>
      </c>
      <c r="E66">
        <f>IF(Data!E68="","",Data!E68)</f>
        <v>4</v>
      </c>
      <c r="F66">
        <f>IF(Data!F68="","",Data!F68)</f>
        <v>3</v>
      </c>
      <c r="G66">
        <f>IF(Data!G68="","",Data!G68)</f>
        <v>4</v>
      </c>
      <c r="H66">
        <f>IF(Data!H68="","",Data!H68)</f>
        <v>3</v>
      </c>
      <c r="I66">
        <f>IF(Data!I68="","",Data!I68)</f>
        <v>4</v>
      </c>
      <c r="J66">
        <f>IF(Data!J68="","",Data!J68)</f>
        <v>4</v>
      </c>
      <c r="K66">
        <f>IF(Data!K68="","",Data!K68)</f>
        <v>2</v>
      </c>
      <c r="L66">
        <f>IF(Data!L68="","",Data!L68)</f>
        <v>2</v>
      </c>
      <c r="M66">
        <f>IF(Data!M68="","",Data!M68)</f>
        <v>3</v>
      </c>
      <c r="N66" t="str">
        <f>IF(Data!N68="","",Data!N68)</f>
        <v>Velkých (anonymita)</v>
      </c>
      <c r="O66">
        <f>IF(Data!O68="","",Data!O68)</f>
        <v>3</v>
      </c>
      <c r="P66">
        <f>IF(Data!P68="","",Data!P68)</f>
        <v>4</v>
      </c>
      <c r="Q66">
        <f>IF(Data!Q68="","",Data!Q68)</f>
        <v>3</v>
      </c>
      <c r="R66">
        <f>IF(Data!R68="","",Data!R68)</f>
        <v>3</v>
      </c>
      <c r="S66">
        <f>IF(Data!S68="","",Data!S68)</f>
        <v>4</v>
      </c>
      <c r="T66">
        <f>IF(Data!T68="","",Data!T68)</f>
        <v>2</v>
      </c>
      <c r="U66" t="str">
        <f>IF(Data!U68="","",Data!U68)</f>
        <v>TOP 20%</v>
      </c>
      <c r="V66">
        <f>IF(Data!V68="","",Data!V68)</f>
        <v>25000</v>
      </c>
    </row>
    <row r="67" spans="1:22" x14ac:dyDescent="0.25">
      <c r="A67" s="10">
        <f>IF(Data!A69="","",Data!A69)</f>
        <v>42403.529849537037</v>
      </c>
      <c r="B67" t="str">
        <f>IF(Data!B69="","",Data!B69)</f>
        <v>Ano</v>
      </c>
      <c r="C67" t="str">
        <f>IF(Data!C69="","",Data!C69)</f>
        <v>Ne</v>
      </c>
      <c r="D67" t="str">
        <f>IF(Data!D69="","",Data!D69)</f>
        <v>Ostrava</v>
      </c>
      <c r="E67">
        <f>IF(Data!E69="","",Data!E69)</f>
        <v>5</v>
      </c>
      <c r="F67">
        <f>IF(Data!F69="","",Data!F69)</f>
        <v>4</v>
      </c>
      <c r="G67">
        <f>IF(Data!G69="","",Data!G69)</f>
        <v>5</v>
      </c>
      <c r="H67">
        <f>IF(Data!H69="","",Data!H69)</f>
        <v>3</v>
      </c>
      <c r="I67">
        <f>IF(Data!I69="","",Data!I69)</f>
        <v>5</v>
      </c>
      <c r="J67">
        <f>IF(Data!J69="","",Data!J69)</f>
        <v>5</v>
      </c>
      <c r="K67">
        <f>IF(Data!K69="","",Data!K69)</f>
        <v>4</v>
      </c>
      <c r="L67">
        <f>IF(Data!L69="","",Data!L69)</f>
        <v>1</v>
      </c>
      <c r="M67">
        <f>IF(Data!M69="","",Data!M69)</f>
        <v>4</v>
      </c>
      <c r="N67" t="str">
        <f>IF(Data!N69="","",Data!N69)</f>
        <v>Malých (individuální přístup pedagogů)</v>
      </c>
      <c r="O67">
        <f>IF(Data!O69="","",Data!O69)</f>
        <v>5</v>
      </c>
      <c r="P67">
        <f>IF(Data!P69="","",Data!P69)</f>
        <v>4</v>
      </c>
      <c r="Q67">
        <f>IF(Data!Q69="","",Data!Q69)</f>
        <v>3</v>
      </c>
      <c r="R67">
        <f>IF(Data!R69="","",Data!R69)</f>
        <v>4</v>
      </c>
      <c r="S67">
        <f>IF(Data!S69="","",Data!S69)</f>
        <v>3</v>
      </c>
      <c r="T67">
        <f>IF(Data!T69="","",Data!T69)</f>
        <v>2</v>
      </c>
      <c r="U67" t="str">
        <f>IF(Data!U69="","",Data!U69)</f>
        <v>TOP 10%</v>
      </c>
      <c r="V67">
        <f>IF(Data!V69="","",Data!V69)</f>
        <v>28000</v>
      </c>
    </row>
    <row r="68" spans="1:22" x14ac:dyDescent="0.25">
      <c r="A68" s="10">
        <f>IF(Data!A70="","",Data!A70)</f>
        <v>42403.53019675926</v>
      </c>
      <c r="B68" t="str">
        <f>IF(Data!B70="","",Data!B70)</f>
        <v>Ano</v>
      </c>
      <c r="C68" t="str">
        <f>IF(Data!C70="","",Data!C70)</f>
        <v>Zatím jsem si studijní obor nevybral(a).</v>
      </c>
      <c r="D68" t="str">
        <f>IF(Data!D70="","",Data!D70)</f>
        <v>Ostrava</v>
      </c>
      <c r="E68">
        <f>IF(Data!E70="","",Data!E70)</f>
        <v>3</v>
      </c>
      <c r="F68">
        <f>IF(Data!F70="","",Data!F70)</f>
        <v>3</v>
      </c>
      <c r="G68">
        <f>IF(Data!G70="","",Data!G70)</f>
        <v>1</v>
      </c>
      <c r="H68">
        <f>IF(Data!H70="","",Data!H70)</f>
        <v>1</v>
      </c>
      <c r="I68">
        <f>IF(Data!I70="","",Data!I70)</f>
        <v>2</v>
      </c>
      <c r="J68">
        <f>IF(Data!J70="","",Data!J70)</f>
        <v>2</v>
      </c>
      <c r="K68">
        <f>IF(Data!K70="","",Data!K70)</f>
        <v>2</v>
      </c>
      <c r="L68">
        <f>IF(Data!L70="","",Data!L70)</f>
        <v>2</v>
      </c>
      <c r="M68">
        <f>IF(Data!M70="","",Data!M70)</f>
        <v>2</v>
      </c>
      <c r="N68" t="str">
        <f>IF(Data!N70="","",Data!N70)</f>
        <v>Velkých (anonymita)</v>
      </c>
      <c r="O68">
        <f>IF(Data!O70="","",Data!O70)</f>
        <v>3</v>
      </c>
      <c r="P68">
        <f>IF(Data!P70="","",Data!P70)</f>
        <v>3</v>
      </c>
      <c r="Q68">
        <f>IF(Data!Q70="","",Data!Q70)</f>
        <v>3</v>
      </c>
      <c r="R68">
        <f>IF(Data!R70="","",Data!R70)</f>
        <v>2</v>
      </c>
      <c r="S68">
        <f>IF(Data!S70="","",Data!S70)</f>
        <v>1</v>
      </c>
      <c r="T68">
        <f>IF(Data!T70="","",Data!T70)</f>
        <v>2</v>
      </c>
      <c r="U68" t="str">
        <f>IF(Data!U70="","",Data!U70)</f>
        <v>TOP 5%</v>
      </c>
      <c r="V68">
        <f>IF(Data!V70="","",Data!V70)</f>
        <v>30000</v>
      </c>
    </row>
    <row r="69" spans="1:22" x14ac:dyDescent="0.25">
      <c r="A69" s="10">
        <f>IF(Data!A71="","",Data!A71)</f>
        <v>42403.530219907407</v>
      </c>
      <c r="B69" t="str">
        <f>IF(Data!B71="","",Data!B71)</f>
        <v>Ano</v>
      </c>
      <c r="C69" t="str">
        <f>IF(Data!C71="","",Data!C71)</f>
        <v>Zatím jsem si studijní obor nevybral(a).</v>
      </c>
      <c r="D69" t="str">
        <f>IF(Data!D71="","",Data!D71)</f>
        <v>Zatím jsem si konkrétní VŠ nevybral/a.</v>
      </c>
      <c r="E69">
        <f>IF(Data!E71="","",Data!E71)</f>
        <v>5</v>
      </c>
      <c r="F69">
        <f>IF(Data!F71="","",Data!F71)</f>
        <v>3</v>
      </c>
      <c r="G69">
        <f>IF(Data!G71="","",Data!G71)</f>
        <v>4</v>
      </c>
      <c r="H69">
        <f>IF(Data!H71="","",Data!H71)</f>
        <v>3</v>
      </c>
      <c r="I69">
        <f>IF(Data!I71="","",Data!I71)</f>
        <v>4</v>
      </c>
      <c r="J69">
        <f>IF(Data!J71="","",Data!J71)</f>
        <v>4</v>
      </c>
      <c r="K69">
        <f>IF(Data!K71="","",Data!K71)</f>
        <v>4</v>
      </c>
      <c r="L69">
        <f>IF(Data!L71="","",Data!L71)</f>
        <v>5</v>
      </c>
      <c r="M69">
        <f>IF(Data!M71="","",Data!M71)</f>
        <v>5</v>
      </c>
      <c r="N69" t="str">
        <f>IF(Data!N71="","",Data!N71)</f>
        <v>Malých (individuální přístup pedagogů)</v>
      </c>
      <c r="O69">
        <f>IF(Data!O71="","",Data!O71)</f>
        <v>5</v>
      </c>
      <c r="P69">
        <f>IF(Data!P71="","",Data!P71)</f>
        <v>5</v>
      </c>
      <c r="Q69">
        <f>IF(Data!Q71="","",Data!Q71)</f>
        <v>4</v>
      </c>
      <c r="R69">
        <f>IF(Data!R71="","",Data!R71)</f>
        <v>5</v>
      </c>
      <c r="S69">
        <f>IF(Data!S71="","",Data!S71)</f>
        <v>4</v>
      </c>
      <c r="T69">
        <f>IF(Data!T71="","",Data!T71)</f>
        <v>4</v>
      </c>
      <c r="U69" t="str">
        <f>IF(Data!U71="","",Data!U71)</f>
        <v>TOP 2%</v>
      </c>
      <c r="V69">
        <f>IF(Data!V71="","",Data!V71)</f>
        <v>200000</v>
      </c>
    </row>
    <row r="70" spans="1:22" x14ac:dyDescent="0.25">
      <c r="A70" s="10">
        <f>IF(Data!A72="","",Data!A72)</f>
        <v>42403.533599537041</v>
      </c>
      <c r="B70" t="str">
        <f>IF(Data!B72="","",Data!B72)</f>
        <v>Ano</v>
      </c>
      <c r="C70" t="str">
        <f>IF(Data!C72="","",Data!C72)</f>
        <v>Ano</v>
      </c>
      <c r="D70" t="str">
        <f>IF(Data!D72="","",Data!D72)</f>
        <v>Zatím jsem si konkrétní VŠ nevybral/a.</v>
      </c>
      <c r="E70">
        <f>IF(Data!E72="","",Data!E72)</f>
        <v>4</v>
      </c>
      <c r="F70">
        <f>IF(Data!F72="","",Data!F72)</f>
        <v>3</v>
      </c>
      <c r="G70">
        <f>IF(Data!G72="","",Data!G72)</f>
        <v>5</v>
      </c>
      <c r="H70">
        <f>IF(Data!H72="","",Data!H72)</f>
        <v>5</v>
      </c>
      <c r="I70">
        <f>IF(Data!I72="","",Data!I72)</f>
        <v>5</v>
      </c>
      <c r="J70">
        <f>IF(Data!J72="","",Data!J72)</f>
        <v>5</v>
      </c>
      <c r="K70">
        <f>IF(Data!K72="","",Data!K72)</f>
        <v>5</v>
      </c>
      <c r="L70">
        <f>IF(Data!L72="","",Data!L72)</f>
        <v>5</v>
      </c>
      <c r="M70">
        <f>IF(Data!M72="","",Data!M72)</f>
        <v>4</v>
      </c>
      <c r="N70" t="str">
        <f>IF(Data!N72="","",Data!N72)</f>
        <v>Malých (individuální přístup pedagogů)</v>
      </c>
      <c r="O70">
        <f>IF(Data!O72="","",Data!O72)</f>
        <v>4</v>
      </c>
      <c r="P70">
        <f>IF(Data!P72="","",Data!P72)</f>
        <v>5</v>
      </c>
      <c r="Q70">
        <f>IF(Data!Q72="","",Data!Q72)</f>
        <v>2</v>
      </c>
      <c r="R70">
        <f>IF(Data!R72="","",Data!R72)</f>
        <v>3</v>
      </c>
      <c r="S70">
        <f>IF(Data!S72="","",Data!S72)</f>
        <v>5</v>
      </c>
      <c r="T70">
        <f>IF(Data!T72="","",Data!T72)</f>
        <v>3</v>
      </c>
      <c r="U70" t="str">
        <f>IF(Data!U72="","",Data!U72)</f>
        <v>TOP 20%</v>
      </c>
      <c r="V70">
        <f>IF(Data!V72="","",Data!V72)</f>
        <v>30000</v>
      </c>
    </row>
    <row r="71" spans="1:22" x14ac:dyDescent="0.25">
      <c r="A71" s="10">
        <f>IF(Data!A73="","",Data!A73)</f>
        <v>42403.535914351851</v>
      </c>
      <c r="B71" t="str">
        <f>IF(Data!B73="","",Data!B73)</f>
        <v>Ne</v>
      </c>
      <c r="C71" t="str">
        <f>IF(Data!C73="","",Data!C73)</f>
        <v/>
      </c>
      <c r="D71" t="str">
        <f>IF(Data!D73="","",Data!D73)</f>
        <v/>
      </c>
      <c r="E71" t="str">
        <f>IF(Data!E73="","",Data!E73)</f>
        <v/>
      </c>
      <c r="F71" t="str">
        <f>IF(Data!F73="","",Data!F73)</f>
        <v/>
      </c>
      <c r="G71" t="str">
        <f>IF(Data!G73="","",Data!G73)</f>
        <v/>
      </c>
      <c r="H71" t="str">
        <f>IF(Data!H73="","",Data!H73)</f>
        <v/>
      </c>
      <c r="I71" t="str">
        <f>IF(Data!I73="","",Data!I73)</f>
        <v/>
      </c>
      <c r="J71" t="str">
        <f>IF(Data!J73="","",Data!J73)</f>
        <v/>
      </c>
      <c r="K71" t="str">
        <f>IF(Data!K73="","",Data!K73)</f>
        <v/>
      </c>
      <c r="L71" t="str">
        <f>IF(Data!L73="","",Data!L73)</f>
        <v/>
      </c>
      <c r="M71" t="str">
        <f>IF(Data!M73="","",Data!M73)</f>
        <v/>
      </c>
      <c r="N71" t="str">
        <f>IF(Data!N73="","",Data!N73)</f>
        <v/>
      </c>
      <c r="O71" t="str">
        <f>IF(Data!O73="","",Data!O73)</f>
        <v/>
      </c>
      <c r="P71" t="str">
        <f>IF(Data!P73="","",Data!P73)</f>
        <v/>
      </c>
      <c r="Q71" t="str">
        <f>IF(Data!Q73="","",Data!Q73)</f>
        <v/>
      </c>
      <c r="R71" t="str">
        <f>IF(Data!R73="","",Data!R73)</f>
        <v/>
      </c>
      <c r="S71" t="str">
        <f>IF(Data!S73="","",Data!S73)</f>
        <v/>
      </c>
      <c r="T71" t="str">
        <f>IF(Data!T73="","",Data!T73)</f>
        <v/>
      </c>
      <c r="U71" t="str">
        <f>IF(Data!U73="","",Data!U73)</f>
        <v/>
      </c>
      <c r="V71" t="str">
        <f>IF(Data!V73="","",Data!V73)</f>
        <v/>
      </c>
    </row>
    <row r="72" spans="1:22" x14ac:dyDescent="0.25">
      <c r="A72" s="10">
        <f>IF(Data!A74="","",Data!A74)</f>
        <v>42403.536099537036</v>
      </c>
      <c r="B72" t="str">
        <f>IF(Data!B74="","",Data!B74)</f>
        <v>Ne</v>
      </c>
      <c r="C72" t="str">
        <f>IF(Data!C74="","",Data!C74)</f>
        <v/>
      </c>
      <c r="D72" t="str">
        <f>IF(Data!D74="","",Data!D74)</f>
        <v/>
      </c>
      <c r="E72" t="str">
        <f>IF(Data!E74="","",Data!E74)</f>
        <v/>
      </c>
      <c r="F72" t="str">
        <f>IF(Data!F74="","",Data!F74)</f>
        <v/>
      </c>
      <c r="G72" t="str">
        <f>IF(Data!G74="","",Data!G74)</f>
        <v/>
      </c>
      <c r="H72" t="str">
        <f>IF(Data!H74="","",Data!H74)</f>
        <v/>
      </c>
      <c r="I72" t="str">
        <f>IF(Data!I74="","",Data!I74)</f>
        <v/>
      </c>
      <c r="J72" t="str">
        <f>IF(Data!J74="","",Data!J74)</f>
        <v/>
      </c>
      <c r="K72" t="str">
        <f>IF(Data!K74="","",Data!K74)</f>
        <v/>
      </c>
      <c r="L72" t="str">
        <f>IF(Data!L74="","",Data!L74)</f>
        <v/>
      </c>
      <c r="M72" t="str">
        <f>IF(Data!M74="","",Data!M74)</f>
        <v/>
      </c>
      <c r="N72" t="str">
        <f>IF(Data!N74="","",Data!N74)</f>
        <v/>
      </c>
      <c r="O72" t="str">
        <f>IF(Data!O74="","",Data!O74)</f>
        <v/>
      </c>
      <c r="P72" t="str">
        <f>IF(Data!P74="","",Data!P74)</f>
        <v/>
      </c>
      <c r="Q72" t="str">
        <f>IF(Data!Q74="","",Data!Q74)</f>
        <v/>
      </c>
      <c r="R72" t="str">
        <f>IF(Data!R74="","",Data!R74)</f>
        <v/>
      </c>
      <c r="S72" t="str">
        <f>IF(Data!S74="","",Data!S74)</f>
        <v/>
      </c>
      <c r="T72" t="str">
        <f>IF(Data!T74="","",Data!T74)</f>
        <v/>
      </c>
      <c r="U72" t="str">
        <f>IF(Data!U74="","",Data!U74)</f>
        <v/>
      </c>
      <c r="V72" t="str">
        <f>IF(Data!V74="","",Data!V74)</f>
        <v/>
      </c>
    </row>
    <row r="73" spans="1:22" x14ac:dyDescent="0.25">
      <c r="A73" s="10">
        <f>IF(Data!A75="","",Data!A75)</f>
        <v>42403.579479166663</v>
      </c>
      <c r="B73" t="str">
        <f>IF(Data!B75="","",Data!B75)</f>
        <v>Ano</v>
      </c>
      <c r="C73" t="str">
        <f>IF(Data!C75="","",Data!C75)</f>
        <v>Ne</v>
      </c>
      <c r="D73" t="str">
        <f>IF(Data!D75="","",Data!D75)</f>
        <v>Brno</v>
      </c>
      <c r="E73">
        <f>IF(Data!E75="","",Data!E75)</f>
        <v>1</v>
      </c>
      <c r="F73">
        <f>IF(Data!F75="","",Data!F75)</f>
        <v>2</v>
      </c>
      <c r="G73">
        <f>IF(Data!G75="","",Data!G75)</f>
        <v>4</v>
      </c>
      <c r="H73">
        <f>IF(Data!H75="","",Data!H75)</f>
        <v>4</v>
      </c>
      <c r="I73">
        <f>IF(Data!I75="","",Data!I75)</f>
        <v>5</v>
      </c>
      <c r="J73">
        <f>IF(Data!J75="","",Data!J75)</f>
        <v>5</v>
      </c>
      <c r="K73">
        <f>IF(Data!K75="","",Data!K75)</f>
        <v>5</v>
      </c>
      <c r="L73">
        <f>IF(Data!L75="","",Data!L75)</f>
        <v>5</v>
      </c>
      <c r="M73">
        <f>IF(Data!M75="","",Data!M75)</f>
        <v>4</v>
      </c>
      <c r="N73" t="str">
        <f>IF(Data!N75="","",Data!N75)</f>
        <v>Velkých (anonymita)</v>
      </c>
      <c r="O73">
        <f>IF(Data!O75="","",Data!O75)</f>
        <v>5</v>
      </c>
      <c r="P73">
        <f>IF(Data!P75="","",Data!P75)</f>
        <v>4</v>
      </c>
      <c r="Q73">
        <f>IF(Data!Q75="","",Data!Q75)</f>
        <v>1</v>
      </c>
      <c r="R73">
        <f>IF(Data!R75="","",Data!R75)</f>
        <v>1</v>
      </c>
      <c r="S73">
        <f>IF(Data!S75="","",Data!S75)</f>
        <v>3</v>
      </c>
      <c r="T73">
        <f>IF(Data!T75="","",Data!T75)</f>
        <v>2</v>
      </c>
      <c r="U73" t="str">
        <f>IF(Data!U75="","",Data!U75)</f>
        <v>Více než polovina vrstevníků je lepšími studenty než já.</v>
      </c>
      <c r="V73">
        <f>IF(Data!V75="","",Data!V75)</f>
        <v>25000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pane xSplit="5" topLeftCell="F1" activePane="topRight" state="frozen"/>
      <selection pane="topRight" activeCell="A4" sqref="A4"/>
    </sheetView>
  </sheetViews>
  <sheetFormatPr defaultRowHeight="21" x14ac:dyDescent="0.35"/>
  <cols>
    <col min="1" max="1" width="23.7109375" style="20" customWidth="1"/>
    <col min="2" max="2" width="28.5703125" style="20" customWidth="1"/>
    <col min="3" max="3" width="3.7109375" style="20" customWidth="1"/>
    <col min="4" max="4" width="15" style="33" hidden="1" customWidth="1"/>
    <col min="5" max="5" width="3" style="20" customWidth="1"/>
    <col min="6" max="6" width="32.28515625" style="20" customWidth="1"/>
    <col min="7" max="7" width="22.28515625" style="20" customWidth="1"/>
    <col min="8" max="8" width="3.85546875" style="20" customWidth="1"/>
    <col min="9" max="9" width="34.7109375" style="20" customWidth="1"/>
    <col min="10" max="10" width="21" style="20" customWidth="1"/>
    <col min="11" max="11" width="5" style="20" customWidth="1"/>
    <col min="12" max="12" width="33" style="20" bestFit="1" customWidth="1"/>
    <col min="13" max="13" width="12.7109375" style="20" customWidth="1"/>
    <col min="14" max="16384" width="9.140625" style="20"/>
  </cols>
  <sheetData>
    <row r="1" spans="1:13" s="28" customFormat="1" ht="26.25" x14ac:dyDescent="0.4">
      <c r="A1" s="28" t="s">
        <v>90</v>
      </c>
      <c r="D1" s="41"/>
      <c r="F1" s="29"/>
      <c r="I1" s="30"/>
    </row>
    <row r="2" spans="1:13" s="28" customFormat="1" ht="15.75" customHeight="1" x14ac:dyDescent="0.4">
      <c r="A2" s="27" t="s">
        <v>84</v>
      </c>
      <c r="D2" s="41"/>
      <c r="F2" s="29"/>
      <c r="I2" s="30"/>
    </row>
    <row r="3" spans="1:13" s="18" customFormat="1" x14ac:dyDescent="0.35">
      <c r="D3" s="42"/>
    </row>
    <row r="4" spans="1:13" x14ac:dyDescent="0.35">
      <c r="A4" s="38" t="s">
        <v>87</v>
      </c>
      <c r="B4" s="32" t="s">
        <v>85</v>
      </c>
      <c r="L4" s="19" t="s">
        <v>64</v>
      </c>
      <c r="M4" s="37">
        <v>-2</v>
      </c>
    </row>
    <row r="6" spans="1:13" ht="42" x14ac:dyDescent="0.35">
      <c r="B6" s="21"/>
      <c r="D6" s="43" t="s">
        <v>65</v>
      </c>
      <c r="F6" s="18" t="s">
        <v>66</v>
      </c>
      <c r="G6" s="18"/>
      <c r="H6" s="18"/>
      <c r="I6" s="31" t="s">
        <v>67</v>
      </c>
      <c r="J6" s="31"/>
      <c r="K6" s="22"/>
      <c r="L6" s="22" t="s">
        <v>68</v>
      </c>
      <c r="M6" s="22"/>
    </row>
    <row r="7" spans="1:13" ht="42" x14ac:dyDescent="0.35">
      <c r="A7" s="23" t="s">
        <v>34</v>
      </c>
      <c r="B7" s="39" t="str">
        <f>B4</f>
        <v>Očekávaný příjem (Kč)</v>
      </c>
      <c r="D7" s="40" t="str">
        <f>B4</f>
        <v>Očekávaný příjem (Kč)</v>
      </c>
      <c r="F7" s="44" t="str">
        <f>B4</f>
        <v>Očekávaný příjem (Kč)</v>
      </c>
      <c r="G7" s="44"/>
      <c r="I7" s="44" t="str">
        <f>F7</f>
        <v>Očekávaný příjem (Kč)</v>
      </c>
      <c r="J7" s="44"/>
      <c r="L7" s="44" t="str">
        <f>I7</f>
        <v>Očekávaný příjem (Kč)</v>
      </c>
      <c r="M7" s="44"/>
    </row>
    <row r="8" spans="1:13" x14ac:dyDescent="0.35">
      <c r="A8" s="53">
        <v>1</v>
      </c>
      <c r="B8" s="34">
        <v>25000</v>
      </c>
      <c r="D8" s="24">
        <f ca="1">IF(OR(B8&lt;DM,B8&gt;HM,B8=""),"",B8)</f>
        <v>25000</v>
      </c>
      <c r="F8" s="25" t="s">
        <v>86</v>
      </c>
      <c r="G8" s="24">
        <f ca="1">COUNT(data_kvant)</f>
        <v>66</v>
      </c>
      <c r="I8" s="25" t="s">
        <v>86</v>
      </c>
      <c r="J8" s="24">
        <f ca="1">COUNT(data_kvant_bez)</f>
        <v>50</v>
      </c>
      <c r="L8" s="25" t="s">
        <v>86</v>
      </c>
      <c r="M8" s="24">
        <f ca="1">J8</f>
        <v>50</v>
      </c>
    </row>
    <row r="9" spans="1:13" x14ac:dyDescent="0.35">
      <c r="A9" s="53">
        <v>2</v>
      </c>
      <c r="B9" s="34">
        <v>30000</v>
      </c>
      <c r="D9" s="24">
        <f ca="1">IF(OR(B9&lt;DM,B9&gt;HM,B9=""),"",B9)</f>
        <v>30000</v>
      </c>
      <c r="F9" s="25" t="s">
        <v>88</v>
      </c>
      <c r="G9" s="34">
        <f ca="1">COUNT(id)-COUNT(data_kvant)</f>
        <v>6</v>
      </c>
      <c r="I9" s="25" t="s">
        <v>88</v>
      </c>
      <c r="J9" s="34">
        <f ca="1">COUNT(id)-COUNT(data_kvant_bez)</f>
        <v>22</v>
      </c>
      <c r="L9" s="25" t="s">
        <v>88</v>
      </c>
      <c r="M9" s="34">
        <f ca="1">J9</f>
        <v>22</v>
      </c>
    </row>
    <row r="10" spans="1:13" x14ac:dyDescent="0.35">
      <c r="A10" s="53">
        <v>3</v>
      </c>
      <c r="B10" s="34">
        <v>1500000000000</v>
      </c>
      <c r="D10" s="24" t="str">
        <f ca="1">IF(OR(B10&lt;DM,B10&gt;HM,B10=""),"",B10)</f>
        <v/>
      </c>
      <c r="F10" s="26" t="s">
        <v>69</v>
      </c>
      <c r="G10" s="26"/>
      <c r="I10" s="26" t="s">
        <v>69</v>
      </c>
      <c r="J10" s="26"/>
      <c r="L10" s="26" t="s">
        <v>69</v>
      </c>
      <c r="M10" s="26"/>
    </row>
    <row r="11" spans="1:13" x14ac:dyDescent="0.35">
      <c r="A11" s="53">
        <v>4</v>
      </c>
      <c r="B11" s="34">
        <v>24000</v>
      </c>
      <c r="D11" s="24">
        <f ca="1">IF(OR(B11&lt;DM,B11&gt;HM,B11=""),"",B11)</f>
        <v>24000</v>
      </c>
      <c r="F11" s="25" t="s">
        <v>70</v>
      </c>
      <c r="G11" s="24">
        <f ca="1">MIN(data_kvant)</f>
        <v>42</v>
      </c>
      <c r="I11" s="25" t="s">
        <v>70</v>
      </c>
      <c r="J11" s="24">
        <f ca="1">MIN(data_kvant_bez)</f>
        <v>12000</v>
      </c>
      <c r="L11" s="25" t="s">
        <v>70</v>
      </c>
      <c r="M11" s="24">
        <f ca="1">J11</f>
        <v>12000</v>
      </c>
    </row>
    <row r="12" spans="1:13" x14ac:dyDescent="0.35">
      <c r="A12" s="53">
        <v>5</v>
      </c>
      <c r="B12" s="34">
        <v>40000</v>
      </c>
      <c r="D12" s="24">
        <f ca="1">IF(OR(B12&lt;DM,B12&gt;HM,B12=""),"",B12)</f>
        <v>40000</v>
      </c>
      <c r="F12" s="25" t="s">
        <v>71</v>
      </c>
      <c r="G12" s="24">
        <f ca="1">PERCENTILE(data_kvant,0.25)</f>
        <v>21250</v>
      </c>
      <c r="I12" s="25" t="s">
        <v>71</v>
      </c>
      <c r="J12" s="24">
        <f ca="1">PERCENTILE(data_kvant_bez,0.25)</f>
        <v>21250</v>
      </c>
      <c r="L12" s="25" t="s">
        <v>71</v>
      </c>
      <c r="M12" s="24">
        <f ca="1">ROUND(J12,des)</f>
        <v>21300</v>
      </c>
    </row>
    <row r="13" spans="1:13" x14ac:dyDescent="0.35">
      <c r="A13" s="53">
        <v>6</v>
      </c>
      <c r="B13" s="34">
        <v>25000</v>
      </c>
      <c r="D13" s="24">
        <f ca="1">IF(OR(B13&lt;DM,B13&gt;HM,B13=""),"",B13)</f>
        <v>25000</v>
      </c>
      <c r="F13" s="25" t="s">
        <v>72</v>
      </c>
      <c r="G13" s="24">
        <f ca="1">PERCENTILE(data_kvant,0.5)</f>
        <v>25000</v>
      </c>
      <c r="I13" s="25" t="s">
        <v>72</v>
      </c>
      <c r="J13" s="24">
        <f ca="1">PERCENTILE(data_kvant_bez,0.5)</f>
        <v>25000</v>
      </c>
      <c r="L13" s="25" t="s">
        <v>72</v>
      </c>
      <c r="M13" s="24">
        <f ca="1">ROUND(J13,des)</f>
        <v>25000</v>
      </c>
    </row>
    <row r="14" spans="1:13" x14ac:dyDescent="0.35">
      <c r="A14" s="53">
        <v>7</v>
      </c>
      <c r="B14" s="34">
        <v>25000</v>
      </c>
      <c r="D14" s="24">
        <f ca="1">IF(OR(B14&lt;DM,B14&gt;HM,B14=""),"",B14)</f>
        <v>25000</v>
      </c>
      <c r="F14" s="25" t="s">
        <v>73</v>
      </c>
      <c r="G14" s="24">
        <f ca="1">AVERAGE(data_kvant)</f>
        <v>1.5151515151515152E+77</v>
      </c>
      <c r="I14" s="25" t="s">
        <v>73</v>
      </c>
      <c r="J14" s="24">
        <f ca="1">AVERAGE(data_kvant_bez)</f>
        <v>25024.976200000001</v>
      </c>
      <c r="L14" s="25" t="s">
        <v>73</v>
      </c>
      <c r="M14" s="24">
        <f ca="1">ROUND(J14,des)</f>
        <v>25000</v>
      </c>
    </row>
    <row r="15" spans="1:13" x14ac:dyDescent="0.35">
      <c r="A15" s="53">
        <v>8</v>
      </c>
      <c r="B15" s="34">
        <v>25000</v>
      </c>
      <c r="D15" s="24">
        <f ca="1">IF(OR(B15&lt;DM,B15&gt;HM,B15=""),"",B15)</f>
        <v>25000</v>
      </c>
      <c r="F15" s="25" t="s">
        <v>74</v>
      </c>
      <c r="G15" s="24">
        <f ca="1">PERCENTILE(data_kvant,0.75)</f>
        <v>30000</v>
      </c>
      <c r="I15" s="25" t="s">
        <v>74</v>
      </c>
      <c r="J15" s="24">
        <f ca="1">PERCENTILE(data_kvant_bez,0.75)</f>
        <v>29500</v>
      </c>
      <c r="L15" s="25" t="s">
        <v>74</v>
      </c>
      <c r="M15" s="24">
        <f ca="1">ROUND(J15,des)</f>
        <v>29500</v>
      </c>
    </row>
    <row r="16" spans="1:13" x14ac:dyDescent="0.35">
      <c r="A16" s="53">
        <v>9</v>
      </c>
      <c r="B16" s="34">
        <v>25000</v>
      </c>
      <c r="D16" s="24">
        <f ca="1">IF(OR(B16&lt;DM,B16&gt;HM,B16=""),"",B16)</f>
        <v>25000</v>
      </c>
      <c r="F16" s="25" t="s">
        <v>75</v>
      </c>
      <c r="G16" s="24">
        <f ca="1">MAX(data_kvant)</f>
        <v>9.9999999999999997E+78</v>
      </c>
      <c r="I16" s="25" t="s">
        <v>75</v>
      </c>
      <c r="J16" s="24">
        <f ca="1">MAX(data_kvant_bez)</f>
        <v>40000</v>
      </c>
      <c r="L16" s="25" t="s">
        <v>75</v>
      </c>
      <c r="M16" s="24">
        <f ca="1">J16</f>
        <v>40000</v>
      </c>
    </row>
    <row r="17" spans="1:13" x14ac:dyDescent="0.35">
      <c r="A17" s="53">
        <v>10</v>
      </c>
      <c r="B17" s="34">
        <v>42</v>
      </c>
      <c r="D17" s="24" t="str">
        <f ca="1">IF(OR(B17&lt;DM,B17&gt;HM,B17=""),"",B17)</f>
        <v/>
      </c>
      <c r="F17" s="26" t="s">
        <v>76</v>
      </c>
      <c r="G17" s="26"/>
      <c r="I17" s="26" t="s">
        <v>76</v>
      </c>
      <c r="J17" s="26"/>
      <c r="L17" s="26" t="s">
        <v>76</v>
      </c>
      <c r="M17" s="26"/>
    </row>
    <row r="18" spans="1:13" x14ac:dyDescent="0.35">
      <c r="A18" s="53">
        <v>11</v>
      </c>
      <c r="B18" s="34" t="s">
        <v>56</v>
      </c>
      <c r="D18" s="24" t="str">
        <f ca="1">IF(OR(B18&lt;DM,B18&gt;HM,B18=""),"",B18)</f>
        <v/>
      </c>
      <c r="F18" s="25" t="s">
        <v>77</v>
      </c>
      <c r="G18" s="24">
        <f ca="1">STDEV(data_kvant)</f>
        <v>1.2309149097933274E+78</v>
      </c>
      <c r="I18" s="25" t="s">
        <v>77</v>
      </c>
      <c r="J18" s="24">
        <f ca="1">STDEV(data_kvant_bez)</f>
        <v>5371.3956970266372</v>
      </c>
      <c r="L18" s="25" t="s">
        <v>77</v>
      </c>
      <c r="M18" s="24">
        <f ca="1">ROUND(J18,des)</f>
        <v>5400</v>
      </c>
    </row>
    <row r="19" spans="1:13" x14ac:dyDescent="0.35">
      <c r="A19" s="53">
        <v>12</v>
      </c>
      <c r="B19" s="34" t="s">
        <v>56</v>
      </c>
      <c r="D19" s="24" t="str">
        <f ca="1">IF(OR(B19&lt;DM,B19&gt;HM,B19=""),"",B19)</f>
        <v/>
      </c>
      <c r="F19" s="25" t="s">
        <v>78</v>
      </c>
      <c r="G19" s="24">
        <f ca="1">100*G18/G14</f>
        <v>812.40384046359611</v>
      </c>
      <c r="I19" s="25" t="s">
        <v>78</v>
      </c>
      <c r="J19" s="24">
        <f ca="1">100*J18/J14</f>
        <v>21.464139082884071</v>
      </c>
      <c r="L19" s="25" t="s">
        <v>78</v>
      </c>
      <c r="M19" s="24">
        <f ca="1">ROUND(J19,0)</f>
        <v>21</v>
      </c>
    </row>
    <row r="20" spans="1:13" x14ac:dyDescent="0.35">
      <c r="A20" s="53">
        <v>13</v>
      </c>
      <c r="B20" s="34" t="s">
        <v>56</v>
      </c>
      <c r="D20" s="24" t="str">
        <f ca="1">IF(OR(B20&lt;DM,B20&gt;HM,B20=""),"",B20)</f>
        <v/>
      </c>
      <c r="F20" s="56"/>
      <c r="G20" s="56"/>
      <c r="H20" s="57"/>
      <c r="I20" s="56"/>
      <c r="J20" s="56"/>
      <c r="K20" s="57"/>
      <c r="L20" s="56"/>
      <c r="M20" s="56"/>
    </row>
    <row r="21" spans="1:13" x14ac:dyDescent="0.35">
      <c r="A21" s="53">
        <v>14</v>
      </c>
      <c r="B21" s="34">
        <v>2000000000</v>
      </c>
      <c r="D21" s="24" t="str">
        <f ca="1">IF(OR(B21&lt;DM,B21&gt;HM,B21=""),"",B21)</f>
        <v/>
      </c>
      <c r="F21" s="45" t="s">
        <v>79</v>
      </c>
      <c r="G21" s="46"/>
      <c r="H21" s="57"/>
      <c r="I21" s="58"/>
      <c r="J21" s="57"/>
      <c r="K21" s="57"/>
      <c r="L21" s="58"/>
      <c r="M21" s="57"/>
    </row>
    <row r="22" spans="1:13" x14ac:dyDescent="0.35">
      <c r="A22" s="53">
        <v>15</v>
      </c>
      <c r="B22" s="34">
        <v>8000</v>
      </c>
      <c r="D22" s="24" t="str">
        <f ca="1">IF(OR(B22&lt;DM,B22&gt;HM,B22=""),"",B22)</f>
        <v/>
      </c>
      <c r="F22" s="47"/>
      <c r="G22" s="48"/>
      <c r="H22" s="57"/>
      <c r="I22" s="58"/>
      <c r="J22" s="57"/>
      <c r="K22" s="57"/>
      <c r="L22" s="58"/>
      <c r="M22" s="57"/>
    </row>
    <row r="23" spans="1:13" x14ac:dyDescent="0.35">
      <c r="A23" s="53">
        <v>16</v>
      </c>
      <c r="B23" s="34">
        <v>15000</v>
      </c>
      <c r="D23" s="24">
        <f ca="1">IF(OR(B23&lt;DM,B23&gt;HM,B23=""),"",B23)</f>
        <v>15000</v>
      </c>
      <c r="F23" s="25" t="s">
        <v>80</v>
      </c>
      <c r="G23" s="24">
        <f ca="1">kvartil3-kvartil1</f>
        <v>8750</v>
      </c>
    </row>
    <row r="24" spans="1:13" x14ac:dyDescent="0.35">
      <c r="A24" s="53">
        <v>17</v>
      </c>
      <c r="B24" s="34">
        <v>15000</v>
      </c>
      <c r="D24" s="24">
        <f ca="1">IF(OR(B24&lt;DM,B24&gt;HM,B24=""),"",B24)</f>
        <v>15000</v>
      </c>
      <c r="F24" s="47"/>
      <c r="G24" s="48"/>
    </row>
    <row r="25" spans="1:13" x14ac:dyDescent="0.35">
      <c r="A25" s="53">
        <v>18</v>
      </c>
      <c r="B25" s="34">
        <v>25000</v>
      </c>
      <c r="D25" s="24">
        <f ca="1">IF(OR(B25&lt;DM,B25&gt;HM,B25=""),"",B25)</f>
        <v>25000</v>
      </c>
      <c r="F25" s="45" t="s">
        <v>81</v>
      </c>
      <c r="G25" s="46"/>
    </row>
    <row r="26" spans="1:13" x14ac:dyDescent="0.35">
      <c r="A26" s="53">
        <v>19</v>
      </c>
      <c r="B26" s="34">
        <v>150000000</v>
      </c>
      <c r="D26" s="24" t="str">
        <f ca="1">IF(OR(B26&lt;DM,B26&gt;HM,B26=""),"",B26)</f>
        <v/>
      </c>
      <c r="F26" s="25" t="s">
        <v>82</v>
      </c>
      <c r="G26" s="24">
        <f ca="1">kvartil1-1.5*IQR</f>
        <v>8125</v>
      </c>
    </row>
    <row r="27" spans="1:13" x14ac:dyDescent="0.35">
      <c r="A27" s="53">
        <v>20</v>
      </c>
      <c r="B27" s="34">
        <v>20000</v>
      </c>
      <c r="D27" s="24">
        <f ca="1">IF(OR(B27&lt;DM,B27&gt;HM,B27=""),"",B27)</f>
        <v>20000</v>
      </c>
      <c r="F27" s="25" t="s">
        <v>83</v>
      </c>
      <c r="G27" s="24">
        <f ca="1">kvartil3+1.5*IQR</f>
        <v>43125</v>
      </c>
    </row>
    <row r="28" spans="1:13" x14ac:dyDescent="0.35">
      <c r="A28" s="53">
        <v>21</v>
      </c>
      <c r="B28" s="34">
        <v>23000</v>
      </c>
      <c r="D28" s="24">
        <f ca="1">IF(OR(B28&lt;DM,B28&gt;HM,B28=""),"",B28)</f>
        <v>23000</v>
      </c>
      <c r="F28" s="47"/>
      <c r="G28" s="48"/>
    </row>
    <row r="29" spans="1:13" x14ac:dyDescent="0.35">
      <c r="A29" s="53">
        <v>22</v>
      </c>
      <c r="B29" s="34">
        <v>27000</v>
      </c>
      <c r="D29" s="24">
        <f ca="1">IF(OR(B29&lt;DM,B29&gt;HM,B29=""),"",B29)</f>
        <v>27000</v>
      </c>
      <c r="F29" s="26" t="s">
        <v>89</v>
      </c>
      <c r="G29" s="26"/>
    </row>
    <row r="30" spans="1:13" x14ac:dyDescent="0.35">
      <c r="A30" s="53">
        <v>23</v>
      </c>
      <c r="B30" s="34">
        <v>50000</v>
      </c>
      <c r="D30" s="24" t="str">
        <f ca="1">IF(OR(B30&lt;DM,B30&gt;HM,B30=""),"",B30)</f>
        <v/>
      </c>
      <c r="F30" s="25" t="s">
        <v>82</v>
      </c>
      <c r="G30" s="24">
        <f ca="1">kvartil1-3*IQR</f>
        <v>-5000</v>
      </c>
    </row>
    <row r="31" spans="1:13" x14ac:dyDescent="0.35">
      <c r="A31" s="53">
        <v>24</v>
      </c>
      <c r="B31" s="34">
        <v>9.2233720368547697E+18</v>
      </c>
      <c r="D31" s="24" t="str">
        <f ca="1">IF(OR(B31&lt;DM,B31&gt;HM,B31=""),"",B31)</f>
        <v/>
      </c>
      <c r="F31" s="25" t="s">
        <v>83</v>
      </c>
      <c r="G31" s="24">
        <f ca="1">kvartil3+3*IQR</f>
        <v>56250</v>
      </c>
    </row>
    <row r="32" spans="1:13" x14ac:dyDescent="0.35">
      <c r="A32" s="53">
        <v>25</v>
      </c>
      <c r="B32" s="34">
        <v>45000</v>
      </c>
      <c r="D32" s="24" t="str">
        <f ca="1">IF(OR(B32&lt;DM,B32&gt;HM,B32=""),"",B32)</f>
        <v/>
      </c>
    </row>
    <row r="33" spans="1:4" x14ac:dyDescent="0.35">
      <c r="A33" s="53">
        <v>26</v>
      </c>
      <c r="B33" s="34">
        <v>50000</v>
      </c>
      <c r="D33" s="24" t="str">
        <f ca="1">IF(OR(B33&lt;DM,B33&gt;HM,B33=""),"",B33)</f>
        <v/>
      </c>
    </row>
    <row r="34" spans="1:4" x14ac:dyDescent="0.35">
      <c r="A34" s="53">
        <v>27</v>
      </c>
      <c r="B34" s="34">
        <v>30000</v>
      </c>
      <c r="D34" s="24">
        <f ca="1">IF(OR(B34&lt;DM,B34&gt;HM,B34=""),"",B34)</f>
        <v>30000</v>
      </c>
    </row>
    <row r="35" spans="1:4" x14ac:dyDescent="0.35">
      <c r="A35" s="53">
        <v>28</v>
      </c>
      <c r="B35" s="34">
        <v>30000</v>
      </c>
      <c r="D35" s="24">
        <f ca="1">IF(OR(B35&lt;DM,B35&gt;HM,B35=""),"",B35)</f>
        <v>30000</v>
      </c>
    </row>
    <row r="36" spans="1:4" x14ac:dyDescent="0.35">
      <c r="A36" s="53">
        <v>29</v>
      </c>
      <c r="B36" s="34">
        <v>42</v>
      </c>
      <c r="D36" s="24" t="str">
        <f ca="1">IF(OR(B36&lt;DM,B36&gt;HM,B36=""),"",B36)</f>
        <v/>
      </c>
    </row>
    <row r="37" spans="1:4" x14ac:dyDescent="0.35">
      <c r="A37" s="53">
        <v>30</v>
      </c>
      <c r="B37" s="34">
        <v>26000</v>
      </c>
      <c r="D37" s="24">
        <f ca="1">IF(OR(B37&lt;DM,B37&gt;HM,B37=""),"",B37)</f>
        <v>26000</v>
      </c>
    </row>
    <row r="38" spans="1:4" x14ac:dyDescent="0.35">
      <c r="A38" s="53">
        <v>31</v>
      </c>
      <c r="B38" s="34">
        <v>20000</v>
      </c>
      <c r="D38" s="24">
        <f ca="1">IF(OR(B38&lt;DM,B38&gt;HM,B38=""),"",B38)</f>
        <v>20000</v>
      </c>
    </row>
    <row r="39" spans="1:4" x14ac:dyDescent="0.35">
      <c r="A39" s="53">
        <v>32</v>
      </c>
      <c r="B39" s="34">
        <v>20000</v>
      </c>
      <c r="D39" s="24">
        <f ca="1">IF(OR(B39&lt;DM,B39&gt;HM,B39=""),"",B39)</f>
        <v>20000</v>
      </c>
    </row>
    <row r="40" spans="1:4" x14ac:dyDescent="0.35">
      <c r="A40" s="53">
        <v>33</v>
      </c>
      <c r="B40" s="34">
        <v>20000</v>
      </c>
      <c r="D40" s="24">
        <f ca="1">IF(OR(B40&lt;DM,B40&gt;HM,B40=""),"",B40)</f>
        <v>20000</v>
      </c>
    </row>
    <row r="41" spans="1:4" x14ac:dyDescent="0.35">
      <c r="A41" s="53">
        <v>34</v>
      </c>
      <c r="B41" s="34">
        <v>25000</v>
      </c>
      <c r="D41" s="24">
        <f ca="1">IF(OR(B41&lt;DM,B41&gt;HM,B41=""),"",B41)</f>
        <v>25000</v>
      </c>
    </row>
    <row r="42" spans="1:4" x14ac:dyDescent="0.35">
      <c r="A42" s="53">
        <v>35</v>
      </c>
      <c r="B42" s="34">
        <v>20000</v>
      </c>
      <c r="D42" s="24">
        <f ca="1">IF(OR(B42&lt;DM,B42&gt;HM,B42=""),"",B42)</f>
        <v>20000</v>
      </c>
    </row>
    <row r="43" spans="1:4" x14ac:dyDescent="0.35">
      <c r="A43" s="53">
        <v>36</v>
      </c>
      <c r="B43" s="34">
        <v>25000</v>
      </c>
      <c r="D43" s="24">
        <f ca="1">IF(OR(B43&lt;DM,B43&gt;HM,B43=""),"",B43)</f>
        <v>25000</v>
      </c>
    </row>
    <row r="44" spans="1:4" x14ac:dyDescent="0.35">
      <c r="A44" s="53">
        <v>37</v>
      </c>
      <c r="B44" s="34">
        <v>25000</v>
      </c>
      <c r="D44" s="24">
        <f ca="1">IF(OR(B44&lt;DM,B44&gt;HM,B44=""),"",B44)</f>
        <v>25000</v>
      </c>
    </row>
    <row r="45" spans="1:4" x14ac:dyDescent="0.35">
      <c r="A45" s="53">
        <v>38</v>
      </c>
      <c r="B45" s="34">
        <v>30001</v>
      </c>
      <c r="D45" s="24">
        <f ca="1">IF(OR(B45&lt;DM,B45&gt;HM,B45=""),"",B45)</f>
        <v>30001</v>
      </c>
    </row>
    <row r="46" spans="1:4" x14ac:dyDescent="0.35">
      <c r="A46" s="53">
        <v>39</v>
      </c>
      <c r="B46" s="34">
        <v>25000</v>
      </c>
      <c r="D46" s="24">
        <f ca="1">IF(OR(B46&lt;DM,B46&gt;HM,B46=""),"",B46)</f>
        <v>25000</v>
      </c>
    </row>
    <row r="47" spans="1:4" x14ac:dyDescent="0.35">
      <c r="A47" s="53">
        <v>40</v>
      </c>
      <c r="B47" s="34">
        <v>1.84467440737095E+19</v>
      </c>
      <c r="D47" s="24" t="str">
        <f ca="1">IF(OR(B47&lt;DM,B47&gt;HM,B47=""),"",B47)</f>
        <v/>
      </c>
    </row>
    <row r="48" spans="1:4" x14ac:dyDescent="0.35">
      <c r="A48" s="53">
        <v>41</v>
      </c>
      <c r="B48" s="34">
        <v>20000</v>
      </c>
      <c r="D48" s="24">
        <f ca="1">IF(OR(B48&lt;DM,B48&gt;HM,B48=""),"",B48)</f>
        <v>20000</v>
      </c>
    </row>
    <row r="49" spans="1:4" x14ac:dyDescent="0.35">
      <c r="A49" s="53">
        <v>42</v>
      </c>
      <c r="B49" s="34">
        <v>66666</v>
      </c>
      <c r="D49" s="24" t="str">
        <f ca="1">IF(OR(B49&lt;DM,B49&gt;HM,B49=""),"",B49)</f>
        <v/>
      </c>
    </row>
    <row r="50" spans="1:4" x14ac:dyDescent="0.35">
      <c r="A50" s="53">
        <v>43</v>
      </c>
      <c r="B50" s="34">
        <v>30000</v>
      </c>
      <c r="D50" s="24">
        <f ca="1">IF(OR(B50&lt;DM,B50&gt;HM,B50=""),"",B50)</f>
        <v>30000</v>
      </c>
    </row>
    <row r="51" spans="1:4" x14ac:dyDescent="0.35">
      <c r="A51" s="53">
        <v>44</v>
      </c>
      <c r="B51" s="34">
        <v>25000</v>
      </c>
      <c r="D51" s="24">
        <f ca="1">IF(OR(B51&lt;DM,B51&gt;HM,B51=""),"",B51)</f>
        <v>25000</v>
      </c>
    </row>
    <row r="52" spans="1:4" x14ac:dyDescent="0.35">
      <c r="A52" s="53">
        <v>45</v>
      </c>
      <c r="B52" s="34">
        <v>25500</v>
      </c>
      <c r="D52" s="24">
        <f ca="1">IF(OR(B52&lt;DM,B52&gt;HM,B52=""),"",B52)</f>
        <v>25500</v>
      </c>
    </row>
    <row r="53" spans="1:4" x14ac:dyDescent="0.35">
      <c r="A53" s="53">
        <v>46</v>
      </c>
      <c r="B53" s="34">
        <v>36565</v>
      </c>
      <c r="D53" s="24">
        <f ca="1">IF(OR(B53&lt;DM,B53&gt;HM,B53=""),"",B53)</f>
        <v>36565</v>
      </c>
    </row>
    <row r="54" spans="1:4" x14ac:dyDescent="0.35">
      <c r="A54" s="53">
        <v>47</v>
      </c>
      <c r="B54" s="34">
        <v>22000</v>
      </c>
      <c r="D54" s="24">
        <f ca="1">IF(OR(B54&lt;DM,B54&gt;HM,B54=""),"",B54)</f>
        <v>22000</v>
      </c>
    </row>
    <row r="55" spans="1:4" x14ac:dyDescent="0.35">
      <c r="A55" s="53">
        <v>48</v>
      </c>
      <c r="B55" s="34">
        <v>30000</v>
      </c>
      <c r="D55" s="24">
        <f ca="1">IF(OR(B55&lt;DM,B55&gt;HM,B55=""),"",B55)</f>
        <v>30000</v>
      </c>
    </row>
    <row r="56" spans="1:4" x14ac:dyDescent="0.35">
      <c r="A56" s="53">
        <v>49</v>
      </c>
      <c r="B56" s="34" t="s">
        <v>56</v>
      </c>
      <c r="D56" s="24" t="str">
        <f ca="1">IF(OR(B56&lt;DM,B56&gt;HM,B56=""),"",B56)</f>
        <v/>
      </c>
    </row>
    <row r="57" spans="1:4" x14ac:dyDescent="0.35">
      <c r="A57" s="53">
        <v>50</v>
      </c>
      <c r="B57" s="34">
        <v>28000</v>
      </c>
      <c r="D57" s="24">
        <f ca="1">IF(OR(B57&lt;DM,B57&gt;HM,B57=""),"",B57)</f>
        <v>28000</v>
      </c>
    </row>
    <row r="58" spans="1:4" x14ac:dyDescent="0.35">
      <c r="A58" s="53">
        <v>51</v>
      </c>
      <c r="B58" s="34">
        <v>13000</v>
      </c>
      <c r="D58" s="24">
        <f ca="1">IF(OR(B58&lt;DM,B58&gt;HM,B58=""),"",B58)</f>
        <v>13000</v>
      </c>
    </row>
    <row r="59" spans="1:4" x14ac:dyDescent="0.35">
      <c r="A59" s="53">
        <v>52</v>
      </c>
      <c r="B59" s="34">
        <v>20000</v>
      </c>
      <c r="D59" s="24">
        <f ca="1">IF(OR(B59&lt;DM,B59&gt;HM,B59=""),"",B59)</f>
        <v>20000</v>
      </c>
    </row>
    <row r="60" spans="1:4" x14ac:dyDescent="0.35">
      <c r="A60" s="53">
        <v>53</v>
      </c>
      <c r="B60" s="34">
        <v>28000</v>
      </c>
      <c r="D60" s="24">
        <f ca="1">IF(OR(B60&lt;DM,B60&gt;HM,B60=""),"",B60)</f>
        <v>28000</v>
      </c>
    </row>
    <row r="61" spans="1:4" x14ac:dyDescent="0.35">
      <c r="A61" s="53">
        <v>54</v>
      </c>
      <c r="B61" s="34">
        <v>12000</v>
      </c>
      <c r="D61" s="24">
        <f ca="1">IF(OR(B61&lt;DM,B61&gt;HM,B61=""),"",B61)</f>
        <v>12000</v>
      </c>
    </row>
    <row r="62" spans="1:4" x14ac:dyDescent="0.35">
      <c r="A62" s="53">
        <v>55</v>
      </c>
      <c r="B62" s="52">
        <v>27182.81</v>
      </c>
      <c r="D62" s="24">
        <f ca="1">IF(OR(B62&lt;DM,B62&gt;HM,B62=""),"",B62)</f>
        <v>27182.81</v>
      </c>
    </row>
    <row r="63" spans="1:4" x14ac:dyDescent="0.35">
      <c r="A63" s="53">
        <v>56</v>
      </c>
      <c r="B63" s="34">
        <v>30000</v>
      </c>
      <c r="D63" s="24">
        <f ca="1">IF(OR(B63&lt;DM,B63&gt;HM,B63=""),"",B63)</f>
        <v>30000</v>
      </c>
    </row>
    <row r="64" spans="1:4" x14ac:dyDescent="0.35">
      <c r="A64" s="53">
        <v>57</v>
      </c>
      <c r="B64" s="34">
        <v>21000</v>
      </c>
      <c r="D64" s="24">
        <f ca="1">IF(OR(B64&lt;DM,B64&gt;HM,B64=""),"",B64)</f>
        <v>21000</v>
      </c>
    </row>
    <row r="65" spans="1:4" x14ac:dyDescent="0.35">
      <c r="A65" s="53">
        <v>58</v>
      </c>
      <c r="B65" s="34">
        <v>9.9999999999999997E+78</v>
      </c>
      <c r="D65" s="24" t="str">
        <f ca="1">IF(OR(B65&lt;DM,B65&gt;HM,B65=""),"",B65)</f>
        <v/>
      </c>
    </row>
    <row r="66" spans="1:4" x14ac:dyDescent="0.35">
      <c r="A66" s="53">
        <v>59</v>
      </c>
      <c r="B66" s="34">
        <v>100000</v>
      </c>
      <c r="D66" s="24" t="str">
        <f ca="1">IF(OR(B66&lt;DM,B66&gt;HM,B66=""),"",B66)</f>
        <v/>
      </c>
    </row>
    <row r="67" spans="1:4" x14ac:dyDescent="0.35">
      <c r="A67" s="53">
        <v>60</v>
      </c>
      <c r="B67" s="34">
        <v>25000</v>
      </c>
      <c r="D67" s="24">
        <f ca="1">IF(OR(B67&lt;DM,B67&gt;HM,B67=""),"",B67)</f>
        <v>25000</v>
      </c>
    </row>
    <row r="68" spans="1:4" x14ac:dyDescent="0.35">
      <c r="A68" s="53">
        <v>61</v>
      </c>
      <c r="B68" s="34">
        <v>30000</v>
      </c>
      <c r="D68" s="24">
        <f ca="1">IF(OR(B68&lt;DM,B68&gt;HM,B68=""),"",B68)</f>
        <v>30000</v>
      </c>
    </row>
    <row r="69" spans="1:4" x14ac:dyDescent="0.35">
      <c r="A69" s="53">
        <v>62</v>
      </c>
      <c r="B69" s="34">
        <v>30000</v>
      </c>
      <c r="D69" s="24">
        <f ca="1">IF(OR(B69&lt;DM,B69&gt;HM,B69=""),"",B69)</f>
        <v>30000</v>
      </c>
    </row>
    <row r="70" spans="1:4" x14ac:dyDescent="0.35">
      <c r="A70" s="53">
        <v>63</v>
      </c>
      <c r="B70" s="34">
        <v>20000</v>
      </c>
      <c r="D70" s="24">
        <f ca="1">IF(OR(B70&lt;DM,B70&gt;HM,B70=""),"",B70)</f>
        <v>20000</v>
      </c>
    </row>
    <row r="71" spans="1:4" x14ac:dyDescent="0.35">
      <c r="A71" s="53">
        <v>64</v>
      </c>
      <c r="B71" s="34">
        <v>5000</v>
      </c>
      <c r="D71" s="24" t="str">
        <f ca="1">IF(OR(B71&lt;DM,B71&gt;HM,B71=""),"",B71)</f>
        <v/>
      </c>
    </row>
    <row r="72" spans="1:4" x14ac:dyDescent="0.35">
      <c r="A72" s="53">
        <v>65</v>
      </c>
      <c r="B72" s="34">
        <v>25000</v>
      </c>
      <c r="D72" s="24">
        <f ca="1">IF(OR(B72&lt;DM,B72&gt;HM,B72=""),"",B72)</f>
        <v>25000</v>
      </c>
    </row>
    <row r="73" spans="1:4" x14ac:dyDescent="0.35">
      <c r="A73" s="53">
        <v>66</v>
      </c>
      <c r="B73" s="34">
        <v>28000</v>
      </c>
      <c r="D73" s="24">
        <f ca="1">IF(OR(B73&lt;DM,B73&gt;HM,B73=""),"",B73)</f>
        <v>28000</v>
      </c>
    </row>
    <row r="74" spans="1:4" x14ac:dyDescent="0.35">
      <c r="A74" s="53">
        <v>67</v>
      </c>
      <c r="B74" s="34">
        <v>30000</v>
      </c>
      <c r="D74" s="24">
        <f ca="1">IF(OR(B74&lt;DM,B74&gt;HM,B74=""),"",B74)</f>
        <v>30000</v>
      </c>
    </row>
    <row r="75" spans="1:4" x14ac:dyDescent="0.35">
      <c r="A75" s="53">
        <v>68</v>
      </c>
      <c r="B75" s="34">
        <v>200000</v>
      </c>
      <c r="D75" s="24" t="str">
        <f ca="1">IF(OR(B75&lt;DM,B75&gt;HM,B75=""),"",B75)</f>
        <v/>
      </c>
    </row>
    <row r="76" spans="1:4" x14ac:dyDescent="0.35">
      <c r="A76" s="53">
        <v>69</v>
      </c>
      <c r="B76" s="34">
        <v>30000</v>
      </c>
      <c r="D76" s="24">
        <f ca="1">IF(OR(B76&lt;DM,B76&gt;HM,B76=""),"",B76)</f>
        <v>30000</v>
      </c>
    </row>
    <row r="77" spans="1:4" x14ac:dyDescent="0.35">
      <c r="A77" s="53">
        <v>70</v>
      </c>
      <c r="B77" s="34" t="s">
        <v>56</v>
      </c>
      <c r="D77" s="24" t="str">
        <f ca="1">IF(OR(B77&lt;DM,B77&gt;HM,B77=""),"",B77)</f>
        <v/>
      </c>
    </row>
    <row r="78" spans="1:4" x14ac:dyDescent="0.35">
      <c r="A78" s="53">
        <v>71</v>
      </c>
      <c r="B78" s="34" t="s">
        <v>56</v>
      </c>
      <c r="D78" s="24" t="str">
        <f ca="1">IF(OR(B78&lt;DM,B78&gt;HM,B78=""),"",B78)</f>
        <v/>
      </c>
    </row>
    <row r="79" spans="1:4" x14ac:dyDescent="0.35">
      <c r="A79" s="53">
        <v>72</v>
      </c>
      <c r="B79" s="34">
        <v>25000</v>
      </c>
      <c r="D79" s="24">
        <f ca="1">IF(OR(B79&lt;DM,B79&gt;HM,B79=""),"",B79)</f>
        <v>25000</v>
      </c>
    </row>
    <row r="80" spans="1:4" x14ac:dyDescent="0.35">
      <c r="A80" s="36"/>
      <c r="B80" s="24"/>
      <c r="D80" s="24" t="str">
        <f ca="1">IF(OR(B80&lt;DM,B80&gt;HM,B80=""),"",B80)</f>
        <v/>
      </c>
    </row>
    <row r="81" spans="1:4" x14ac:dyDescent="0.35">
      <c r="A81" s="36"/>
      <c r="B81" s="24"/>
      <c r="D81" s="24" t="str">
        <f ca="1">IF(OR(B81&lt;DM,B81&gt;HM,B81=""),"",B81)</f>
        <v/>
      </c>
    </row>
    <row r="82" spans="1:4" x14ac:dyDescent="0.35">
      <c r="A82" s="36"/>
      <c r="B82" s="24"/>
      <c r="D82" s="24" t="str">
        <f ca="1">IF(OR(B82&lt;DM,B82&gt;HM,B82=""),"",B82)</f>
        <v/>
      </c>
    </row>
    <row r="83" spans="1:4" x14ac:dyDescent="0.35">
      <c r="A83" s="36"/>
      <c r="B83" s="24"/>
      <c r="D83" s="24" t="str">
        <f ca="1">IF(OR(B83&lt;DM,B83&gt;HM,B83=""),"",B83)</f>
        <v/>
      </c>
    </row>
    <row r="84" spans="1:4" x14ac:dyDescent="0.35">
      <c r="A84" s="36"/>
      <c r="B84" s="24"/>
      <c r="D84" s="24" t="str">
        <f ca="1">IF(OR(B84&lt;DM,B84&gt;HM,B84=""),"",B84)</f>
        <v/>
      </c>
    </row>
    <row r="85" spans="1:4" x14ac:dyDescent="0.35">
      <c r="A85" s="36"/>
      <c r="B85" s="24"/>
      <c r="D85" s="24" t="str">
        <f ca="1">IF(OR(B85&lt;DM,B85&gt;HM,B85=""),"",B85)</f>
        <v/>
      </c>
    </row>
    <row r="86" spans="1:4" x14ac:dyDescent="0.35">
      <c r="A86" s="36"/>
      <c r="B86" s="24"/>
      <c r="D86" s="24" t="str">
        <f ca="1">IF(OR(B86&lt;DM,B86&gt;HM,B86=""),"",B86)</f>
        <v/>
      </c>
    </row>
    <row r="87" spans="1:4" x14ac:dyDescent="0.35">
      <c r="A87" s="36"/>
      <c r="B87" s="24"/>
      <c r="D87" s="24" t="str">
        <f ca="1">IF(OR(B87&lt;DM,B87&gt;HM,B87=""),"",B87)</f>
        <v/>
      </c>
    </row>
    <row r="88" spans="1:4" x14ac:dyDescent="0.35">
      <c r="A88" s="36"/>
      <c r="B88" s="24"/>
      <c r="D88" s="24" t="str">
        <f ca="1">IF(OR(B88&lt;DM,B88&gt;HM,B88=""),"",B88)</f>
        <v/>
      </c>
    </row>
    <row r="89" spans="1:4" x14ac:dyDescent="0.35">
      <c r="A89" s="36"/>
      <c r="B89" s="24"/>
      <c r="D89" s="24" t="str">
        <f ca="1">IF(OR(B89&lt;DM,B89&gt;HM,B89=""),"",B89)</f>
        <v/>
      </c>
    </row>
    <row r="90" spans="1:4" x14ac:dyDescent="0.35">
      <c r="A90" s="36"/>
      <c r="B90" s="24"/>
      <c r="D90" s="24" t="str">
        <f ca="1">IF(OR(B90&lt;DM,B90&gt;HM,B90=""),"",B90)</f>
        <v/>
      </c>
    </row>
    <row r="91" spans="1:4" x14ac:dyDescent="0.35">
      <c r="A91" s="36"/>
      <c r="B91" s="24"/>
      <c r="D91" s="24" t="str">
        <f ca="1">IF(OR(B91&lt;DM,B91&gt;HM,B91=""),"",B91)</f>
        <v/>
      </c>
    </row>
    <row r="92" spans="1:4" x14ac:dyDescent="0.35">
      <c r="A92" s="36"/>
      <c r="B92" s="24"/>
      <c r="D92" s="24" t="str">
        <f ca="1">IF(OR(B92&lt;DM,B92&gt;HM,B92=""),"",B92)</f>
        <v/>
      </c>
    </row>
    <row r="93" spans="1:4" x14ac:dyDescent="0.35">
      <c r="A93" s="36"/>
      <c r="B93" s="24"/>
      <c r="D93" s="24" t="str">
        <f ca="1">IF(OR(B93&lt;DM,B93&gt;HM,B93=""),"",B93)</f>
        <v/>
      </c>
    </row>
    <row r="94" spans="1:4" x14ac:dyDescent="0.35">
      <c r="A94" s="36"/>
      <c r="B94" s="24"/>
      <c r="D94" s="24" t="str">
        <f ca="1">IF(OR(B94&lt;DM,B94&gt;HM,B94=""),"",B94)</f>
        <v/>
      </c>
    </row>
    <row r="95" spans="1:4" x14ac:dyDescent="0.35">
      <c r="A95" s="36"/>
      <c r="B95" s="24"/>
      <c r="D95" s="24" t="str">
        <f ca="1">IF(OR(B95&lt;DM,B95&gt;HM,B95=""),"",B95)</f>
        <v/>
      </c>
    </row>
    <row r="96" spans="1:4" x14ac:dyDescent="0.35">
      <c r="A96" s="36"/>
      <c r="B96" s="24"/>
      <c r="D96" s="24" t="str">
        <f ca="1">IF(OR(B96&lt;DM,B96&gt;HM,B96=""),"",B96)</f>
        <v/>
      </c>
    </row>
    <row r="97" spans="1:4" x14ac:dyDescent="0.35">
      <c r="A97" s="36"/>
      <c r="B97" s="24"/>
      <c r="D97" s="24" t="str">
        <f ca="1">IF(OR(B97&lt;DM,B97&gt;HM,B97=""),"",B97)</f>
        <v/>
      </c>
    </row>
    <row r="98" spans="1:4" x14ac:dyDescent="0.35">
      <c r="A98" s="36"/>
      <c r="B98" s="24"/>
      <c r="D98" s="24" t="str">
        <f ca="1">IF(OR(B98&lt;DM,B98&gt;HM,B98=""),"",B98)</f>
        <v/>
      </c>
    </row>
    <row r="99" spans="1:4" x14ac:dyDescent="0.35">
      <c r="A99" s="36"/>
      <c r="B99" s="24"/>
      <c r="D99" s="24" t="str">
        <f ca="1">IF(OR(B99&lt;DM,B99&gt;HM,B99=""),"",B99)</f>
        <v/>
      </c>
    </row>
    <row r="100" spans="1:4" x14ac:dyDescent="0.35">
      <c r="A100" s="36"/>
      <c r="B100" s="24"/>
      <c r="D100" s="24" t="str">
        <f ca="1">IF(OR(B100&lt;DM,B100&gt;HM,B100=""),"",B100)</f>
        <v/>
      </c>
    </row>
    <row r="101" spans="1:4" x14ac:dyDescent="0.35">
      <c r="A101" s="36"/>
      <c r="B101" s="24"/>
      <c r="D101" s="24" t="str">
        <f ca="1">IF(OR(B101&lt;DM,B101&gt;HM,B101=""),"",B101)</f>
        <v/>
      </c>
    </row>
    <row r="102" spans="1:4" x14ac:dyDescent="0.35">
      <c r="A102" s="36"/>
      <c r="B102" s="24"/>
      <c r="D102" s="24" t="str">
        <f ca="1">IF(OR(B102&lt;DM,B102&gt;HM,B102=""),"",B102)</f>
        <v/>
      </c>
    </row>
  </sheetData>
  <mergeCells count="18">
    <mergeCell ref="L7:M7"/>
    <mergeCell ref="L10:M10"/>
    <mergeCell ref="L17:M17"/>
    <mergeCell ref="L20:M20"/>
    <mergeCell ref="F21:G21"/>
    <mergeCell ref="F22:G22"/>
    <mergeCell ref="F28:G28"/>
    <mergeCell ref="F29:G29"/>
    <mergeCell ref="I7:J7"/>
    <mergeCell ref="I10:J10"/>
    <mergeCell ref="I17:J17"/>
    <mergeCell ref="I20:J20"/>
    <mergeCell ref="F7:G7"/>
    <mergeCell ref="F10:G10"/>
    <mergeCell ref="F17:G17"/>
    <mergeCell ref="F20:G20"/>
    <mergeCell ref="F24:G24"/>
    <mergeCell ref="F25:G25"/>
  </mergeCells>
  <conditionalFormatting sqref="B8:B102">
    <cfRule type="containsBlanks" dxfId="5" priority="4">
      <formula>LEN(TRIM(B8))=0</formula>
    </cfRule>
    <cfRule type="cellIs" dxfId="4" priority="5" operator="greaterThan">
      <formula>$G$27</formula>
    </cfRule>
    <cfRule type="cellIs" dxfId="3" priority="6" operator="lessThan">
      <formula>$G$26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/>
  </sheetViews>
  <sheetFormatPr defaultRowHeight="15.75" x14ac:dyDescent="0.25"/>
  <cols>
    <col min="1" max="1" width="23.7109375" style="68" customWidth="1"/>
    <col min="2" max="2" width="28.5703125" style="68" customWidth="1"/>
    <col min="3" max="3" width="3.7109375" style="68" customWidth="1"/>
    <col min="4" max="4" width="15" style="69" customWidth="1"/>
    <col min="5" max="5" width="3" style="68" customWidth="1"/>
    <col min="6" max="6" width="32.28515625" style="68" customWidth="1"/>
    <col min="7" max="7" width="22.28515625" style="68" customWidth="1"/>
    <col min="8" max="8" width="3.85546875" style="68" customWidth="1"/>
    <col min="9" max="9" width="34.7109375" style="68" customWidth="1"/>
    <col min="10" max="10" width="21" style="68" customWidth="1"/>
    <col min="11" max="11" width="5" style="68" customWidth="1"/>
    <col min="12" max="12" width="33" style="68" bestFit="1" customWidth="1"/>
    <col min="13" max="13" width="12.7109375" style="68" customWidth="1"/>
    <col min="14" max="16384" width="9.140625" style="68"/>
  </cols>
  <sheetData>
    <row r="1" spans="1:13" s="12" customFormat="1" ht="21" x14ac:dyDescent="0.35">
      <c r="A1" s="12" t="s">
        <v>90</v>
      </c>
      <c r="D1" s="94"/>
      <c r="F1" s="16"/>
      <c r="I1" s="17"/>
    </row>
    <row r="2" spans="1:13" s="13" customFormat="1" ht="15.75" customHeight="1" x14ac:dyDescent="0.25">
      <c r="A2" s="13" t="s">
        <v>84</v>
      </c>
      <c r="D2" s="59"/>
      <c r="F2" s="14"/>
      <c r="I2" s="15"/>
    </row>
    <row r="3" spans="1:13" s="61" customFormat="1" x14ac:dyDescent="0.25">
      <c r="A3" s="60" t="s">
        <v>92</v>
      </c>
      <c r="D3" s="62"/>
    </row>
    <row r="4" spans="1:13" s="60" customFormat="1" x14ac:dyDescent="0.25">
      <c r="A4" s="60" t="s">
        <v>91</v>
      </c>
      <c r="D4" s="63"/>
    </row>
    <row r="5" spans="1:13" s="60" customFormat="1" x14ac:dyDescent="0.25">
      <c r="A5" s="60" t="s">
        <v>93</v>
      </c>
      <c r="D5" s="63"/>
    </row>
    <row r="6" spans="1:13" s="60" customFormat="1" x14ac:dyDescent="0.25">
      <c r="A6" s="60" t="s">
        <v>94</v>
      </c>
      <c r="D6" s="63"/>
    </row>
    <row r="7" spans="1:13" s="60" customFormat="1" x14ac:dyDescent="0.25">
      <c r="A7" s="60" t="s">
        <v>95</v>
      </c>
      <c r="D7" s="63"/>
    </row>
    <row r="8" spans="1:13" s="64" customFormat="1" x14ac:dyDescent="0.25">
      <c r="D8" s="65"/>
    </row>
    <row r="9" spans="1:13" s="68" customFormat="1" x14ac:dyDescent="0.25">
      <c r="A9" s="66" t="s">
        <v>87</v>
      </c>
      <c r="B9" s="67" t="s">
        <v>85</v>
      </c>
      <c r="D9" s="69"/>
      <c r="L9" s="70" t="s">
        <v>64</v>
      </c>
      <c r="M9" s="71">
        <v>0</v>
      </c>
    </row>
    <row r="11" spans="1:13" s="68" customFormat="1" ht="31.5" x14ac:dyDescent="0.25">
      <c r="B11" s="72"/>
      <c r="D11" s="73" t="s">
        <v>65</v>
      </c>
      <c r="F11" s="64" t="s">
        <v>66</v>
      </c>
      <c r="G11" s="64"/>
      <c r="H11" s="64"/>
      <c r="I11" s="74" t="s">
        <v>67</v>
      </c>
      <c r="J11" s="74"/>
      <c r="K11" s="75"/>
      <c r="L11" s="75" t="s">
        <v>68</v>
      </c>
      <c r="M11" s="75"/>
    </row>
    <row r="12" spans="1:13" s="68" customFormat="1" ht="31.5" x14ac:dyDescent="0.25">
      <c r="A12" s="35" t="s">
        <v>34</v>
      </c>
      <c r="B12" s="76" t="str">
        <f>B9</f>
        <v>Očekávaný příjem (Kč)</v>
      </c>
      <c r="D12" s="77" t="str">
        <f>B9</f>
        <v>Očekávaný příjem (Kč)</v>
      </c>
      <c r="F12" s="78" t="str">
        <f>B9</f>
        <v>Očekávaný příjem (Kč)</v>
      </c>
      <c r="G12" s="78"/>
      <c r="I12" s="78" t="str">
        <f>F12</f>
        <v>Očekávaný příjem (Kč)</v>
      </c>
      <c r="J12" s="78"/>
      <c r="L12" s="78" t="str">
        <f>I12</f>
        <v>Očekávaný příjem (Kč)</v>
      </c>
      <c r="M12" s="78"/>
    </row>
    <row r="13" spans="1:13" s="68" customFormat="1" x14ac:dyDescent="0.25">
      <c r="A13" s="79">
        <v>1</v>
      </c>
      <c r="B13" s="80">
        <v>25000</v>
      </c>
      <c r="D13" s="81"/>
      <c r="F13" s="82" t="s">
        <v>86</v>
      </c>
      <c r="G13" s="81">
        <f>COUNT(data)</f>
        <v>0</v>
      </c>
      <c r="I13" s="82" t="s">
        <v>86</v>
      </c>
      <c r="J13" s="67"/>
      <c r="L13" s="82" t="s">
        <v>86</v>
      </c>
      <c r="M13" s="67"/>
    </row>
    <row r="14" spans="1:13" s="68" customFormat="1" x14ac:dyDescent="0.25">
      <c r="A14" s="79">
        <v>2</v>
      </c>
      <c r="B14" s="80">
        <v>30000</v>
      </c>
      <c r="D14" s="81"/>
      <c r="F14" s="82" t="s">
        <v>88</v>
      </c>
      <c r="G14" s="80">
        <f>COUNT(ident)-COUNT(data)</f>
        <v>0</v>
      </c>
      <c r="I14" s="82" t="s">
        <v>88</v>
      </c>
      <c r="J14" s="83"/>
      <c r="L14" s="82" t="s">
        <v>88</v>
      </c>
      <c r="M14" s="83"/>
    </row>
    <row r="15" spans="1:13" s="68" customFormat="1" x14ac:dyDescent="0.25">
      <c r="A15" s="79">
        <v>3</v>
      </c>
      <c r="B15" s="80">
        <v>1500000000000</v>
      </c>
      <c r="D15" s="81"/>
      <c r="F15" s="84" t="s">
        <v>69</v>
      </c>
      <c r="G15" s="84"/>
      <c r="I15" s="84" t="s">
        <v>69</v>
      </c>
      <c r="J15" s="84"/>
      <c r="L15" s="84" t="s">
        <v>69</v>
      </c>
      <c r="M15" s="84"/>
    </row>
    <row r="16" spans="1:13" s="68" customFormat="1" x14ac:dyDescent="0.25">
      <c r="A16" s="79">
        <v>4</v>
      </c>
      <c r="B16" s="80">
        <v>24000</v>
      </c>
      <c r="D16" s="81"/>
      <c r="F16" s="82" t="s">
        <v>70</v>
      </c>
      <c r="G16" s="81" t="e">
        <f>MIN(data)</f>
        <v>#NAME?</v>
      </c>
      <c r="I16" s="82" t="s">
        <v>70</v>
      </c>
      <c r="J16" s="67"/>
      <c r="L16" s="82" t="s">
        <v>70</v>
      </c>
      <c r="M16" s="67"/>
    </row>
    <row r="17" spans="1:13" s="68" customFormat="1" x14ac:dyDescent="0.25">
      <c r="A17" s="79">
        <v>5</v>
      </c>
      <c r="B17" s="80">
        <v>40000</v>
      </c>
      <c r="D17" s="81"/>
      <c r="F17" s="82" t="s">
        <v>71</v>
      </c>
      <c r="G17" s="81" t="e">
        <f>PERCENTILE(data,0.25)</f>
        <v>#NAME?</v>
      </c>
      <c r="I17" s="82" t="s">
        <v>71</v>
      </c>
      <c r="J17" s="67"/>
      <c r="L17" s="82" t="s">
        <v>71</v>
      </c>
      <c r="M17" s="67"/>
    </row>
    <row r="18" spans="1:13" s="68" customFormat="1" x14ac:dyDescent="0.25">
      <c r="A18" s="79">
        <v>6</v>
      </c>
      <c r="B18" s="80">
        <v>25000</v>
      </c>
      <c r="D18" s="81"/>
      <c r="F18" s="82" t="s">
        <v>72</v>
      </c>
      <c r="G18" s="81" t="e">
        <f>PERCENTILE(data,0.5)</f>
        <v>#NAME?</v>
      </c>
      <c r="I18" s="82" t="s">
        <v>72</v>
      </c>
      <c r="J18" s="67"/>
      <c r="L18" s="82" t="s">
        <v>72</v>
      </c>
      <c r="M18" s="67"/>
    </row>
    <row r="19" spans="1:13" s="68" customFormat="1" x14ac:dyDescent="0.25">
      <c r="A19" s="79">
        <v>7</v>
      </c>
      <c r="B19" s="80">
        <v>25000</v>
      </c>
      <c r="D19" s="81"/>
      <c r="F19" s="82" t="s">
        <v>73</v>
      </c>
      <c r="G19" s="81" t="e">
        <f>AVERAGE(data)</f>
        <v>#NAME?</v>
      </c>
      <c r="I19" s="82" t="s">
        <v>73</v>
      </c>
      <c r="J19" s="67"/>
      <c r="L19" s="82" t="s">
        <v>73</v>
      </c>
      <c r="M19" s="67"/>
    </row>
    <row r="20" spans="1:13" s="68" customFormat="1" x14ac:dyDescent="0.25">
      <c r="A20" s="79">
        <v>8</v>
      </c>
      <c r="B20" s="80">
        <v>25000</v>
      </c>
      <c r="D20" s="81"/>
      <c r="F20" s="82" t="s">
        <v>74</v>
      </c>
      <c r="G20" s="81" t="e">
        <f>PERCENTILE(data,0.75)</f>
        <v>#NAME?</v>
      </c>
      <c r="I20" s="82" t="s">
        <v>74</v>
      </c>
      <c r="J20" s="67"/>
      <c r="L20" s="82" t="s">
        <v>74</v>
      </c>
      <c r="M20" s="67"/>
    </row>
    <row r="21" spans="1:13" s="68" customFormat="1" x14ac:dyDescent="0.25">
      <c r="A21" s="79">
        <v>9</v>
      </c>
      <c r="B21" s="80">
        <v>25000</v>
      </c>
      <c r="D21" s="81"/>
      <c r="F21" s="82" t="s">
        <v>75</v>
      </c>
      <c r="G21" s="81" t="e">
        <f>MAX(data)</f>
        <v>#NAME?</v>
      </c>
      <c r="I21" s="82" t="s">
        <v>75</v>
      </c>
      <c r="J21" s="67"/>
      <c r="L21" s="82" t="s">
        <v>75</v>
      </c>
      <c r="M21" s="67"/>
    </row>
    <row r="22" spans="1:13" s="68" customFormat="1" x14ac:dyDescent="0.25">
      <c r="A22" s="79">
        <v>10</v>
      </c>
      <c r="B22" s="80">
        <v>42</v>
      </c>
      <c r="D22" s="81"/>
      <c r="F22" s="84" t="s">
        <v>76</v>
      </c>
      <c r="G22" s="84"/>
      <c r="I22" s="84" t="s">
        <v>76</v>
      </c>
      <c r="J22" s="84"/>
      <c r="L22" s="84" t="s">
        <v>76</v>
      </c>
      <c r="M22" s="84"/>
    </row>
    <row r="23" spans="1:13" s="68" customFormat="1" x14ac:dyDescent="0.25">
      <c r="A23" s="79">
        <v>11</v>
      </c>
      <c r="B23" s="80" t="s">
        <v>56</v>
      </c>
      <c r="D23" s="81"/>
      <c r="F23" s="82" t="s">
        <v>77</v>
      </c>
      <c r="G23" s="81" t="e">
        <f>STDEV(data)</f>
        <v>#NAME?</v>
      </c>
      <c r="I23" s="82" t="s">
        <v>77</v>
      </c>
      <c r="J23" s="67"/>
      <c r="L23" s="82" t="s">
        <v>77</v>
      </c>
      <c r="M23" s="67"/>
    </row>
    <row r="24" spans="1:13" s="68" customFormat="1" x14ac:dyDescent="0.25">
      <c r="A24" s="79">
        <v>12</v>
      </c>
      <c r="B24" s="80" t="s">
        <v>56</v>
      </c>
      <c r="D24" s="81"/>
      <c r="F24" s="82" t="s">
        <v>78</v>
      </c>
      <c r="G24" s="81" t="e">
        <f>100*G23/G19</f>
        <v>#NAME?</v>
      </c>
      <c r="I24" s="82" t="s">
        <v>78</v>
      </c>
      <c r="J24" s="67"/>
      <c r="L24" s="82" t="s">
        <v>78</v>
      </c>
      <c r="M24" s="67"/>
    </row>
    <row r="25" spans="1:13" s="68" customFormat="1" x14ac:dyDescent="0.25">
      <c r="A25" s="79">
        <v>13</v>
      </c>
      <c r="B25" s="80" t="s">
        <v>56</v>
      </c>
      <c r="D25" s="81"/>
      <c r="F25" s="85"/>
      <c r="G25" s="85"/>
      <c r="H25" s="86"/>
      <c r="I25" s="85"/>
      <c r="J25" s="85"/>
      <c r="K25" s="86"/>
      <c r="L25" s="85"/>
      <c r="M25" s="85"/>
    </row>
    <row r="26" spans="1:13" s="68" customFormat="1" x14ac:dyDescent="0.25">
      <c r="A26" s="79">
        <v>14</v>
      </c>
      <c r="B26" s="80">
        <v>2000000000</v>
      </c>
      <c r="D26" s="81"/>
      <c r="F26" s="87" t="s">
        <v>79</v>
      </c>
      <c r="G26" s="88"/>
      <c r="H26" s="86"/>
      <c r="I26" s="89"/>
      <c r="J26" s="86"/>
      <c r="K26" s="86"/>
      <c r="L26" s="89"/>
      <c r="M26" s="86"/>
    </row>
    <row r="27" spans="1:13" s="68" customFormat="1" x14ac:dyDescent="0.25">
      <c r="A27" s="79">
        <v>15</v>
      </c>
      <c r="B27" s="80">
        <v>8000</v>
      </c>
      <c r="D27" s="81"/>
      <c r="F27" s="90"/>
      <c r="G27" s="91"/>
      <c r="H27" s="86"/>
      <c r="I27" s="89"/>
      <c r="J27" s="86"/>
      <c r="K27" s="86"/>
      <c r="L27" s="89"/>
      <c r="M27" s="86"/>
    </row>
    <row r="28" spans="1:13" s="68" customFormat="1" x14ac:dyDescent="0.25">
      <c r="A28" s="79">
        <v>16</v>
      </c>
      <c r="B28" s="80">
        <v>15000</v>
      </c>
      <c r="D28" s="81"/>
      <c r="F28" s="82" t="s">
        <v>80</v>
      </c>
      <c r="G28" s="81" t="e">
        <f>G20-G17</f>
        <v>#NAME?</v>
      </c>
    </row>
    <row r="29" spans="1:13" s="68" customFormat="1" x14ac:dyDescent="0.25">
      <c r="A29" s="79">
        <v>17</v>
      </c>
      <c r="B29" s="80">
        <v>15000</v>
      </c>
      <c r="D29" s="81"/>
      <c r="F29" s="90"/>
      <c r="G29" s="91"/>
    </row>
    <row r="30" spans="1:13" s="68" customFormat="1" x14ac:dyDescent="0.25">
      <c r="A30" s="79">
        <v>18</v>
      </c>
      <c r="B30" s="80">
        <v>25000</v>
      </c>
      <c r="D30" s="81"/>
      <c r="F30" s="87" t="s">
        <v>81</v>
      </c>
      <c r="G30" s="88"/>
    </row>
    <row r="31" spans="1:13" s="68" customFormat="1" x14ac:dyDescent="0.25">
      <c r="A31" s="79">
        <v>19</v>
      </c>
      <c r="B31" s="80">
        <v>150000000</v>
      </c>
      <c r="D31" s="81"/>
      <c r="F31" s="82" t="s">
        <v>82</v>
      </c>
      <c r="G31" s="81" t="e">
        <f>G17-1.5*G28</f>
        <v>#NAME?</v>
      </c>
    </row>
    <row r="32" spans="1:13" s="68" customFormat="1" x14ac:dyDescent="0.25">
      <c r="A32" s="79">
        <v>20</v>
      </c>
      <c r="B32" s="80">
        <v>20000</v>
      </c>
      <c r="D32" s="81"/>
      <c r="F32" s="82" t="s">
        <v>83</v>
      </c>
      <c r="G32" s="81" t="e">
        <f>G20+1.5*G28</f>
        <v>#NAME?</v>
      </c>
    </row>
    <row r="33" spans="1:7" s="68" customFormat="1" x14ac:dyDescent="0.25">
      <c r="A33" s="79">
        <v>21</v>
      </c>
      <c r="B33" s="80">
        <v>23000</v>
      </c>
      <c r="D33" s="81"/>
      <c r="F33" s="90"/>
      <c r="G33" s="91"/>
    </row>
    <row r="34" spans="1:7" s="68" customFormat="1" x14ac:dyDescent="0.25">
      <c r="A34" s="79">
        <v>22</v>
      </c>
      <c r="B34" s="80">
        <v>27000</v>
      </c>
      <c r="D34" s="81"/>
      <c r="F34" s="84" t="s">
        <v>89</v>
      </c>
      <c r="G34" s="84"/>
    </row>
    <row r="35" spans="1:7" s="68" customFormat="1" x14ac:dyDescent="0.25">
      <c r="A35" s="79">
        <v>23</v>
      </c>
      <c r="B35" s="80">
        <v>50000</v>
      </c>
      <c r="D35" s="81"/>
      <c r="F35" s="82" t="s">
        <v>82</v>
      </c>
      <c r="G35" s="81" t="e">
        <f>G17-3*G28</f>
        <v>#NAME?</v>
      </c>
    </row>
    <row r="36" spans="1:7" s="68" customFormat="1" x14ac:dyDescent="0.25">
      <c r="A36" s="79">
        <v>24</v>
      </c>
      <c r="B36" s="80">
        <v>9.2233720368547697E+18</v>
      </c>
      <c r="D36" s="81"/>
      <c r="F36" s="82" t="s">
        <v>83</v>
      </c>
      <c r="G36" s="81" t="e">
        <f>G20+3*G28</f>
        <v>#NAME?</v>
      </c>
    </row>
    <row r="37" spans="1:7" s="68" customFormat="1" x14ac:dyDescent="0.25">
      <c r="A37" s="79">
        <v>25</v>
      </c>
      <c r="B37" s="80">
        <v>45000</v>
      </c>
      <c r="D37" s="81"/>
    </row>
    <row r="38" spans="1:7" s="68" customFormat="1" x14ac:dyDescent="0.25">
      <c r="A38" s="79">
        <v>26</v>
      </c>
      <c r="B38" s="80">
        <v>50000</v>
      </c>
      <c r="D38" s="81"/>
    </row>
    <row r="39" spans="1:7" s="68" customFormat="1" x14ac:dyDescent="0.25">
      <c r="A39" s="79">
        <v>27</v>
      </c>
      <c r="B39" s="80">
        <v>30000</v>
      </c>
      <c r="D39" s="81"/>
    </row>
    <row r="40" spans="1:7" s="68" customFormat="1" x14ac:dyDescent="0.25">
      <c r="A40" s="79">
        <v>28</v>
      </c>
      <c r="B40" s="80">
        <v>30000</v>
      </c>
      <c r="D40" s="81"/>
    </row>
    <row r="41" spans="1:7" s="68" customFormat="1" x14ac:dyDescent="0.25">
      <c r="A41" s="79">
        <v>29</v>
      </c>
      <c r="B41" s="80">
        <v>42</v>
      </c>
      <c r="D41" s="81"/>
    </row>
    <row r="42" spans="1:7" s="68" customFormat="1" x14ac:dyDescent="0.25">
      <c r="A42" s="79">
        <v>30</v>
      </c>
      <c r="B42" s="80">
        <v>26000</v>
      </c>
      <c r="D42" s="81"/>
    </row>
    <row r="43" spans="1:7" s="68" customFormat="1" x14ac:dyDescent="0.25">
      <c r="A43" s="79">
        <v>31</v>
      </c>
      <c r="B43" s="80">
        <v>20000</v>
      </c>
      <c r="D43" s="81"/>
    </row>
    <row r="44" spans="1:7" s="68" customFormat="1" x14ac:dyDescent="0.25">
      <c r="A44" s="79">
        <v>32</v>
      </c>
      <c r="B44" s="80">
        <v>20000</v>
      </c>
      <c r="D44" s="81"/>
    </row>
    <row r="45" spans="1:7" s="68" customFormat="1" x14ac:dyDescent="0.25">
      <c r="A45" s="79">
        <v>33</v>
      </c>
      <c r="B45" s="80">
        <v>20000</v>
      </c>
      <c r="D45" s="81"/>
    </row>
    <row r="46" spans="1:7" s="68" customFormat="1" x14ac:dyDescent="0.25">
      <c r="A46" s="79">
        <v>34</v>
      </c>
      <c r="B46" s="80">
        <v>25000</v>
      </c>
      <c r="D46" s="81"/>
    </row>
    <row r="47" spans="1:7" s="68" customFormat="1" x14ac:dyDescent="0.25">
      <c r="A47" s="79">
        <v>35</v>
      </c>
      <c r="B47" s="80">
        <v>20000</v>
      </c>
      <c r="D47" s="81"/>
    </row>
    <row r="48" spans="1:7" s="68" customFormat="1" x14ac:dyDescent="0.25">
      <c r="A48" s="79">
        <v>36</v>
      </c>
      <c r="B48" s="80">
        <v>25000</v>
      </c>
      <c r="D48" s="81"/>
    </row>
    <row r="49" spans="1:4" s="68" customFormat="1" x14ac:dyDescent="0.25">
      <c r="A49" s="79">
        <v>37</v>
      </c>
      <c r="B49" s="80">
        <v>25000</v>
      </c>
      <c r="D49" s="81"/>
    </row>
    <row r="50" spans="1:4" s="68" customFormat="1" x14ac:dyDescent="0.25">
      <c r="A50" s="79">
        <v>38</v>
      </c>
      <c r="B50" s="80">
        <v>30001</v>
      </c>
      <c r="D50" s="81"/>
    </row>
    <row r="51" spans="1:4" s="68" customFormat="1" x14ac:dyDescent="0.25">
      <c r="A51" s="79">
        <v>39</v>
      </c>
      <c r="B51" s="80">
        <v>25000</v>
      </c>
      <c r="D51" s="81"/>
    </row>
    <row r="52" spans="1:4" s="68" customFormat="1" x14ac:dyDescent="0.25">
      <c r="A52" s="79">
        <v>40</v>
      </c>
      <c r="B52" s="80">
        <v>1.84467440737095E+19</v>
      </c>
      <c r="D52" s="81"/>
    </row>
    <row r="53" spans="1:4" s="68" customFormat="1" x14ac:dyDescent="0.25">
      <c r="A53" s="79">
        <v>41</v>
      </c>
      <c r="B53" s="80">
        <v>20000</v>
      </c>
      <c r="D53" s="81"/>
    </row>
    <row r="54" spans="1:4" s="68" customFormat="1" x14ac:dyDescent="0.25">
      <c r="A54" s="79">
        <v>42</v>
      </c>
      <c r="B54" s="80">
        <v>66666</v>
      </c>
      <c r="D54" s="81"/>
    </row>
    <row r="55" spans="1:4" s="68" customFormat="1" x14ac:dyDescent="0.25">
      <c r="A55" s="79">
        <v>43</v>
      </c>
      <c r="B55" s="80">
        <v>30000</v>
      </c>
      <c r="D55" s="81"/>
    </row>
    <row r="56" spans="1:4" s="68" customFormat="1" x14ac:dyDescent="0.25">
      <c r="A56" s="79">
        <v>44</v>
      </c>
      <c r="B56" s="80">
        <v>25000</v>
      </c>
      <c r="D56" s="81"/>
    </row>
    <row r="57" spans="1:4" s="68" customFormat="1" x14ac:dyDescent="0.25">
      <c r="A57" s="79">
        <v>45</v>
      </c>
      <c r="B57" s="80">
        <v>25500</v>
      </c>
      <c r="D57" s="81"/>
    </row>
    <row r="58" spans="1:4" s="68" customFormat="1" x14ac:dyDescent="0.25">
      <c r="A58" s="79">
        <v>46</v>
      </c>
      <c r="B58" s="80">
        <v>36565</v>
      </c>
      <c r="D58" s="81"/>
    </row>
    <row r="59" spans="1:4" s="68" customFormat="1" x14ac:dyDescent="0.25">
      <c r="A59" s="79">
        <v>47</v>
      </c>
      <c r="B59" s="80">
        <v>22000</v>
      </c>
      <c r="D59" s="81"/>
    </row>
    <row r="60" spans="1:4" s="68" customFormat="1" x14ac:dyDescent="0.25">
      <c r="A60" s="79">
        <v>48</v>
      </c>
      <c r="B60" s="80">
        <v>30000</v>
      </c>
      <c r="D60" s="81"/>
    </row>
    <row r="61" spans="1:4" s="68" customFormat="1" x14ac:dyDescent="0.25">
      <c r="A61" s="79">
        <v>49</v>
      </c>
      <c r="B61" s="80" t="s">
        <v>56</v>
      </c>
      <c r="D61" s="81"/>
    </row>
    <row r="62" spans="1:4" s="68" customFormat="1" x14ac:dyDescent="0.25">
      <c r="A62" s="79">
        <v>50</v>
      </c>
      <c r="B62" s="80">
        <v>28000</v>
      </c>
      <c r="D62" s="81"/>
    </row>
    <row r="63" spans="1:4" s="68" customFormat="1" x14ac:dyDescent="0.25">
      <c r="A63" s="79">
        <v>51</v>
      </c>
      <c r="B63" s="80">
        <v>13000</v>
      </c>
      <c r="D63" s="81"/>
    </row>
    <row r="64" spans="1:4" s="68" customFormat="1" x14ac:dyDescent="0.25">
      <c r="A64" s="79">
        <v>52</v>
      </c>
      <c r="B64" s="80">
        <v>20000</v>
      </c>
      <c r="D64" s="81"/>
    </row>
    <row r="65" spans="1:4" s="68" customFormat="1" x14ac:dyDescent="0.25">
      <c r="A65" s="79">
        <v>53</v>
      </c>
      <c r="B65" s="80">
        <v>28000</v>
      </c>
      <c r="D65" s="81"/>
    </row>
    <row r="66" spans="1:4" s="68" customFormat="1" x14ac:dyDescent="0.25">
      <c r="A66" s="79">
        <v>54</v>
      </c>
      <c r="B66" s="80">
        <v>12000</v>
      </c>
      <c r="D66" s="81"/>
    </row>
    <row r="67" spans="1:4" s="68" customFormat="1" x14ac:dyDescent="0.25">
      <c r="A67" s="79">
        <v>55</v>
      </c>
      <c r="B67" s="92">
        <v>27182.81</v>
      </c>
      <c r="D67" s="81"/>
    </row>
    <row r="68" spans="1:4" s="68" customFormat="1" x14ac:dyDescent="0.25">
      <c r="A68" s="79">
        <v>56</v>
      </c>
      <c r="B68" s="80">
        <v>30000</v>
      </c>
      <c r="D68" s="81"/>
    </row>
    <row r="69" spans="1:4" s="68" customFormat="1" x14ac:dyDescent="0.25">
      <c r="A69" s="79">
        <v>57</v>
      </c>
      <c r="B69" s="80">
        <v>21000</v>
      </c>
      <c r="D69" s="81"/>
    </row>
    <row r="70" spans="1:4" s="68" customFormat="1" x14ac:dyDescent="0.25">
      <c r="A70" s="79">
        <v>58</v>
      </c>
      <c r="B70" s="80">
        <v>9.9999999999999997E+78</v>
      </c>
      <c r="D70" s="81"/>
    </row>
    <row r="71" spans="1:4" s="68" customFormat="1" x14ac:dyDescent="0.25">
      <c r="A71" s="79">
        <v>59</v>
      </c>
      <c r="B71" s="80">
        <v>100000</v>
      </c>
      <c r="D71" s="81"/>
    </row>
    <row r="72" spans="1:4" s="68" customFormat="1" x14ac:dyDescent="0.25">
      <c r="A72" s="79">
        <v>60</v>
      </c>
      <c r="B72" s="80">
        <v>25000</v>
      </c>
      <c r="D72" s="81"/>
    </row>
    <row r="73" spans="1:4" s="68" customFormat="1" x14ac:dyDescent="0.25">
      <c r="A73" s="79">
        <v>61</v>
      </c>
      <c r="B73" s="80">
        <v>30000</v>
      </c>
      <c r="D73" s="81"/>
    </row>
    <row r="74" spans="1:4" s="68" customFormat="1" x14ac:dyDescent="0.25">
      <c r="A74" s="79">
        <v>62</v>
      </c>
      <c r="B74" s="80">
        <v>30000</v>
      </c>
      <c r="D74" s="81"/>
    </row>
    <row r="75" spans="1:4" s="68" customFormat="1" x14ac:dyDescent="0.25">
      <c r="A75" s="79">
        <v>63</v>
      </c>
      <c r="B75" s="80">
        <v>20000</v>
      </c>
      <c r="D75" s="81"/>
    </row>
    <row r="76" spans="1:4" s="68" customFormat="1" x14ac:dyDescent="0.25">
      <c r="A76" s="79">
        <v>64</v>
      </c>
      <c r="B76" s="80">
        <v>5000</v>
      </c>
      <c r="D76" s="81"/>
    </row>
    <row r="77" spans="1:4" s="68" customFormat="1" x14ac:dyDescent="0.25">
      <c r="A77" s="79">
        <v>65</v>
      </c>
      <c r="B77" s="80">
        <v>25000</v>
      </c>
      <c r="D77" s="81"/>
    </row>
    <row r="78" spans="1:4" s="68" customFormat="1" x14ac:dyDescent="0.25">
      <c r="A78" s="79">
        <v>66</v>
      </c>
      <c r="B78" s="80">
        <v>28000</v>
      </c>
      <c r="D78" s="81"/>
    </row>
    <row r="79" spans="1:4" s="68" customFormat="1" x14ac:dyDescent="0.25">
      <c r="A79" s="79">
        <v>67</v>
      </c>
      <c r="B79" s="80">
        <v>30000</v>
      </c>
      <c r="D79" s="81"/>
    </row>
    <row r="80" spans="1:4" s="68" customFormat="1" x14ac:dyDescent="0.25">
      <c r="A80" s="79">
        <v>68</v>
      </c>
      <c r="B80" s="80">
        <v>200000</v>
      </c>
      <c r="D80" s="81"/>
    </row>
    <row r="81" spans="1:4" s="68" customFormat="1" x14ac:dyDescent="0.25">
      <c r="A81" s="79">
        <v>69</v>
      </c>
      <c r="B81" s="80">
        <v>30000</v>
      </c>
      <c r="D81" s="81"/>
    </row>
    <row r="82" spans="1:4" s="68" customFormat="1" x14ac:dyDescent="0.25">
      <c r="A82" s="79">
        <v>70</v>
      </c>
      <c r="B82" s="80" t="s">
        <v>56</v>
      </c>
      <c r="D82" s="81"/>
    </row>
    <row r="83" spans="1:4" s="68" customFormat="1" x14ac:dyDescent="0.25">
      <c r="A83" s="79">
        <v>71</v>
      </c>
      <c r="B83" s="80" t="s">
        <v>56</v>
      </c>
      <c r="D83" s="81"/>
    </row>
    <row r="84" spans="1:4" s="68" customFormat="1" x14ac:dyDescent="0.25">
      <c r="A84" s="79">
        <v>72</v>
      </c>
      <c r="B84" s="80">
        <v>25000</v>
      </c>
      <c r="D84" s="81"/>
    </row>
    <row r="85" spans="1:4" s="68" customFormat="1" x14ac:dyDescent="0.25">
      <c r="A85" s="93"/>
      <c r="B85" s="81"/>
      <c r="D85" s="81"/>
    </row>
    <row r="86" spans="1:4" s="68" customFormat="1" x14ac:dyDescent="0.25">
      <c r="A86" s="93"/>
      <c r="B86" s="81"/>
      <c r="D86" s="81"/>
    </row>
    <row r="87" spans="1:4" s="68" customFormat="1" x14ac:dyDescent="0.25">
      <c r="A87" s="93"/>
      <c r="B87" s="81"/>
      <c r="D87" s="81"/>
    </row>
    <row r="88" spans="1:4" s="68" customFormat="1" x14ac:dyDescent="0.25">
      <c r="A88" s="93"/>
      <c r="B88" s="81"/>
      <c r="D88" s="81"/>
    </row>
    <row r="89" spans="1:4" s="68" customFormat="1" x14ac:dyDescent="0.25">
      <c r="A89" s="93"/>
      <c r="B89" s="81"/>
      <c r="D89" s="81"/>
    </row>
    <row r="90" spans="1:4" s="68" customFormat="1" x14ac:dyDescent="0.25">
      <c r="A90" s="93"/>
      <c r="B90" s="81"/>
      <c r="D90" s="81"/>
    </row>
    <row r="91" spans="1:4" s="68" customFormat="1" x14ac:dyDescent="0.25">
      <c r="A91" s="93"/>
      <c r="B91" s="81"/>
      <c r="D91" s="81"/>
    </row>
    <row r="92" spans="1:4" s="68" customFormat="1" x14ac:dyDescent="0.25">
      <c r="A92" s="93"/>
      <c r="B92" s="81"/>
      <c r="D92" s="81"/>
    </row>
    <row r="93" spans="1:4" s="68" customFormat="1" x14ac:dyDescent="0.25">
      <c r="A93" s="93"/>
      <c r="B93" s="81"/>
      <c r="D93" s="81"/>
    </row>
    <row r="94" spans="1:4" s="68" customFormat="1" x14ac:dyDescent="0.25">
      <c r="A94" s="93"/>
      <c r="B94" s="81"/>
      <c r="D94" s="81"/>
    </row>
    <row r="95" spans="1:4" s="68" customFormat="1" x14ac:dyDescent="0.25">
      <c r="A95" s="93"/>
      <c r="B95" s="81"/>
      <c r="D95" s="81"/>
    </row>
    <row r="96" spans="1:4" s="68" customFormat="1" x14ac:dyDescent="0.25">
      <c r="A96" s="93"/>
      <c r="B96" s="81"/>
      <c r="D96" s="81"/>
    </row>
    <row r="97" spans="1:4" s="68" customFormat="1" x14ac:dyDescent="0.25">
      <c r="A97" s="93"/>
      <c r="B97" s="81"/>
      <c r="D97" s="81"/>
    </row>
    <row r="98" spans="1:4" s="68" customFormat="1" x14ac:dyDescent="0.25">
      <c r="A98" s="93"/>
      <c r="B98" s="81"/>
      <c r="D98" s="81"/>
    </row>
    <row r="99" spans="1:4" s="68" customFormat="1" x14ac:dyDescent="0.25">
      <c r="A99" s="93"/>
      <c r="B99" s="81"/>
      <c r="D99" s="81"/>
    </row>
    <row r="100" spans="1:4" s="68" customFormat="1" x14ac:dyDescent="0.25">
      <c r="A100" s="93"/>
      <c r="B100" s="81"/>
      <c r="D100" s="81"/>
    </row>
    <row r="101" spans="1:4" s="68" customFormat="1" x14ac:dyDescent="0.25">
      <c r="A101" s="93"/>
      <c r="B101" s="81"/>
      <c r="D101" s="81"/>
    </row>
    <row r="102" spans="1:4" s="68" customFormat="1" x14ac:dyDescent="0.25">
      <c r="A102" s="93"/>
      <c r="B102" s="81"/>
      <c r="D102" s="81"/>
    </row>
    <row r="103" spans="1:4" s="68" customFormat="1" x14ac:dyDescent="0.25">
      <c r="A103" s="93"/>
      <c r="B103" s="81"/>
      <c r="D103" s="81"/>
    </row>
    <row r="104" spans="1:4" s="68" customFormat="1" x14ac:dyDescent="0.25">
      <c r="A104" s="93"/>
      <c r="B104" s="81"/>
      <c r="D104" s="81"/>
    </row>
    <row r="105" spans="1:4" s="68" customFormat="1" x14ac:dyDescent="0.25">
      <c r="A105" s="93"/>
      <c r="B105" s="81"/>
      <c r="D105" s="81"/>
    </row>
    <row r="106" spans="1:4" s="68" customFormat="1" x14ac:dyDescent="0.25">
      <c r="A106" s="93"/>
      <c r="B106" s="81"/>
      <c r="D106" s="81"/>
    </row>
    <row r="107" spans="1:4" s="68" customFormat="1" x14ac:dyDescent="0.25">
      <c r="A107" s="93"/>
      <c r="B107" s="81"/>
      <c r="D107" s="81"/>
    </row>
  </sheetData>
  <mergeCells count="18">
    <mergeCell ref="F26:G26"/>
    <mergeCell ref="F27:G27"/>
    <mergeCell ref="F29:G29"/>
    <mergeCell ref="F30:G30"/>
    <mergeCell ref="F33:G33"/>
    <mergeCell ref="F34:G34"/>
    <mergeCell ref="F22:G22"/>
    <mergeCell ref="I22:J22"/>
    <mergeCell ref="L22:M22"/>
    <mergeCell ref="F25:G25"/>
    <mergeCell ref="I25:J25"/>
    <mergeCell ref="L25:M25"/>
    <mergeCell ref="F12:G12"/>
    <mergeCell ref="I12:J12"/>
    <mergeCell ref="L12:M12"/>
    <mergeCell ref="F15:G15"/>
    <mergeCell ref="I15:J15"/>
    <mergeCell ref="L15:M15"/>
  </mergeCells>
  <conditionalFormatting sqref="B13:B107">
    <cfRule type="containsBlanks" dxfId="2" priority="1">
      <formula>LEN(TRIM(B13))=0</formula>
    </cfRule>
    <cfRule type="cellIs" dxfId="1" priority="2" operator="greaterThan">
      <formula>$G$32</formula>
    </cfRule>
    <cfRule type="cellIs" dxfId="0" priority="3" operator="lessThan">
      <formula>$G$31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Data</vt:lpstr>
      <vt:lpstr>Kvalitativní znak</vt:lpstr>
      <vt:lpstr>pom</vt:lpstr>
      <vt:lpstr>Kvantitativní znak - automat.</vt:lpstr>
      <vt:lpstr>Kvantitativní znak</vt:lpstr>
      <vt:lpstr>des</vt:lpstr>
      <vt:lpstr>DM</vt:lpstr>
      <vt:lpstr>dolni_mez</vt:lpstr>
      <vt:lpstr>HM</vt:lpstr>
      <vt:lpstr>horni_mez</vt:lpstr>
      <vt:lpstr>IQR</vt:lpstr>
      <vt:lpstr>kvartil1</vt:lpstr>
      <vt:lpstr>kvartil3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lit40</dc:creator>
  <cp:lastModifiedBy>lit40</cp:lastModifiedBy>
  <dcterms:created xsi:type="dcterms:W3CDTF">2016-02-03T07:33:41Z</dcterms:created>
  <dcterms:modified xsi:type="dcterms:W3CDTF">2016-02-04T00:41:04Z</dcterms:modified>
</cp:coreProperties>
</file>